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<sst xmlns="http://schemas.openxmlformats.org/spreadsheetml/2006/main" count="201" uniqueCount="195">
  <si>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</si>
  <si>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</si>
  <si>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</si>
  <si>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</si>
  <si>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</si>
  <si>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</si>
  <si>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</si>
  <si>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</si>
  <si>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</si>
  <si>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</si>
  <si>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</si>
  <si>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</si>
  <si>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</si>
  <si>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</si>
  <si>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</si>
  <si>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</si>
  <si>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</si>
  <si>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</si>
  <si>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</si>
  <si>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</si>
  <si>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</si>
  <si>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</si>
  <si>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</si>
  <si>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</si>
  <si>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</si>
  <si>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</si>
  <si>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</si>
  <si>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</si>
  <si>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</si>
  <si>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</si>
  <si>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</si>
  <si>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</si>
  <si>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</si>
  <si>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</si>
  <si>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</si>
  <si>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</si>
  <si>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</si>
  <si>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</si>
  <si>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</si>
  <si>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</si>
  <si>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</si>
  <si>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</si>
  <si>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</si>
  <si>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</si>
  <si>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</si>
  <si>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</si>
  <si>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</si>
  <si>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</si>
  <si>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</si>
  <si>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</si>
  <si>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</si>
  <si>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</si>
  <si>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</si>
  <si>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</si>
  <si>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</si>
  <si>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</si>
  <si>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</si>
  <si>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</si>
  <si>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</si>
  <si>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</si>
  <si>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</si>
  <si>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</si>
  <si>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</si>
  <si>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</si>
  <si>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</si>
  <si>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</si>
  <si>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</si>
  <si>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</si>
  <si>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</si>
  <si>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</si>
  <si>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</si>
  <si>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</si>
  <si>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</si>
  <si>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</si>
  <si>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</si>
  <si>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</si>
  <si>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</si>
  <si>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</si>
  <si>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</si>
  <si>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</si>
  <si>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</si>
  <si>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</si>
  <si>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</si>
  <si>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</si>
  <si>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</si>
  <si>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</si>
  <si>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</si>
  <si>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</si>
  <si>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</si>
  <si>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</si>
  <si>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</si>
  <si>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</si>
  <si>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</si>
  <si>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</si>
  <si>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</si>
  <si>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</si>
  <si>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</si>
  <si>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</si>
  <si>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</si>
  <si>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</si>
  <si>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</si>
  <si>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</si>
  <si>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</si>
  <si>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</si>
  <si>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</si>
  <si>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</si>
  <si>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</si>
  <si>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</si>
  <si>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</si>
  <si>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</si>
  <si>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</si>
  <si>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</si>
  <si>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</si>
  <si>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</si>
  <si>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</si>
  <si>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</si>
  <si>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</si>
  <si>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</si>
  <si>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</si>
  <si>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</si>
  <si>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</si>
  <si>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</si>
  <si>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</si>
  <si>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</si>
  <si>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</si>
  <si>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</si>
  <si>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</si>
  <si>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</si>
  <si>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</si>
  <si>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</si>
  <si>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</si>
  <si>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</t>
  </si>
  <si>
    <t>6.1</t>
  </si>
  <si>
    <t>1.35</t>
  </si>
  <si>
    <t>1.36</t>
  </si>
  <si>
    <t>1.37</t>
  </si>
  <si>
    <t>1.38</t>
  </si>
  <si>
    <t>1.39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</si>
  <si>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</si>
  <si>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</si>
  <si>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</si>
  <si>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</si>
  <si>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житлового будинку 39 по вулиці Сумгаїтській (заміна вікон)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</si>
  <si>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</si>
  <si>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</si>
  <si>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37 по вулиці Сумгаїтській (заміна вікон)</t>
  </si>
  <si>
    <t>Капітальний ремонт прибудинкової території біля будинків 17 та 17/1 по вул.Митницькій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</si>
  <si>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</si>
  <si>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</si>
  <si>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</si>
  <si>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</si>
  <si>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</si>
  <si>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</si>
  <si>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</si>
  <si>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</si>
  <si>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</si>
  <si>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</si>
  <si>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</si>
  <si>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</si>
  <si>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</si>
  <si>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</si>
  <si>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</si>
  <si>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</si>
  <si>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</si>
  <si>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</si>
  <si>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</si>
  <si>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</si>
  <si>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</si>
  <si>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</si>
  <si>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</si>
  <si>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</si>
  <si>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</si>
  <si>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</si>
  <si>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</si>
  <si>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</si>
  <si>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</si>
  <si>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</si>
  <si>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</si>
  <si>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</si>
  <si>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</si>
  <si>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</si>
  <si>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</si>
  <si>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</si>
  <si>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</si>
  <si>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</si>
  <si>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</si>
  <si>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</si>
  <si>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</si>
  <si>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виготовлення проекту землеустрою щодо відведення земельної ділянки для будівництва спортивного майданчика по вул. Гагаріна (перехрестя з узвозом Франка)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</si>
  <si>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</si>
  <si>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5.3</t>
  </si>
  <si>
    <t>5.4</t>
  </si>
  <si>
    <t>Компенсація різниці в тарифі між діючим та економічно обгрунтованим , затвердженим виконавчим комітетом ЧМР  в частині витрат  на електроенергію для забезпечення роботи ліфтів, обладнання та світлення місць загального коритування (фінансова підтримка КП "Соснівська СУБ")</t>
  </si>
  <si>
    <t>Компенсація різниці в тарифі між діючим та економічно обгрунтованим , затвердженим виконавчим комітетом ЧМР  в частині витрат  на електроенергію для забезпечення роботи ліфтів, обладнання та світлення місць загального коритування (фінансова підтримка КП "Придніпровська  СУБ")</t>
  </si>
  <si>
    <t>Профінансовано станом на 04.06.2019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</si>
</sst>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6" fillId="3" borderId="0" applyNumberFormat="0" applyBorder="0" applyAlignment="0" applyProtection="0"/>
    <xf numFmtId="0" fontId="5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8" fillId="0" borderId="13" applyNumberFormat="0" applyFill="0" applyAlignment="0" applyProtection="0"/>
    <xf numFmtId="0" fontId="59" fillId="51" borderId="0" applyNumberFormat="0" applyBorder="0" applyAlignment="0" applyProtection="0"/>
    <xf numFmtId="0" fontId="20" fillId="0" borderId="0">
      <alignment/>
      <protection/>
    </xf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0" fontId="0" fillId="55" borderId="15" xfId="0" applyFill="1" applyBorder="1" applyAlignment="1">
      <alignment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0" fontId="4" fillId="52" borderId="0" xfId="112" applyFont="1" applyFill="1" applyBorder="1" applyAlignment="1">
      <alignment horizontal="left" vertical="center" wrapText="1"/>
      <protection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208" fontId="34" fillId="55" borderId="28" xfId="0" applyNumberFormat="1" applyFont="1" applyFill="1" applyBorder="1" applyAlignment="1">
      <alignment horizontal="center" vertical="center"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0" fontId="4" fillId="52" borderId="15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208" fontId="0" fillId="0" borderId="15" xfId="0" applyNumberForma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49" fontId="41" fillId="0" borderId="34" xfId="0" applyNumberFormat="1" applyFont="1" applyFill="1" applyBorder="1" applyAlignment="1">
      <alignment horizontal="center" vertical="center"/>
    </xf>
    <xf numFmtId="0" fontId="42" fillId="0" borderId="35" xfId="0" applyFont="1" applyBorder="1" applyAlignment="1">
      <alignment/>
    </xf>
    <xf numFmtId="0" fontId="42" fillId="0" borderId="36" xfId="0" applyFont="1" applyBorder="1" applyAlignment="1">
      <alignment/>
    </xf>
    <xf numFmtId="49" fontId="41" fillId="0" borderId="37" xfId="0" applyNumberFormat="1" applyFont="1" applyFill="1" applyBorder="1" applyAlignment="1">
      <alignment horizontal="center" vertical="center"/>
    </xf>
    <xf numFmtId="0" fontId="44" fillId="0" borderId="38" xfId="0" applyFont="1" applyBorder="1" applyAlignment="1">
      <alignment/>
    </xf>
    <xf numFmtId="0" fontId="44" fillId="0" borderId="32" xfId="0" applyFont="1" applyBorder="1" applyAlignment="1">
      <alignment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 readingOrder="1"/>
    </xf>
    <xf numFmtId="0" fontId="0" fillId="0" borderId="40" xfId="0" applyBorder="1" applyAlignment="1">
      <alignment horizontal="center" vertical="center" readingOrder="1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1"/>
  <sheetViews>
    <sheetView tabSelected="1" zoomScale="117" zoomScaleNormal="117" zoomScalePageLayoutView="0" workbookViewId="0" topLeftCell="B51">
      <selection activeCell="AF11" sqref="AF11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17.66015625" style="6" customWidth="1"/>
    <col min="29" max="29" width="15.66015625" style="6" customWidth="1"/>
    <col min="30" max="30" width="16.83203125" style="1" customWidth="1"/>
    <col min="31" max="31" width="18.66015625" style="1" customWidth="1"/>
    <col min="32" max="32" width="15.66015625" style="1" customWidth="1"/>
    <col min="33" max="33" width="11.33203125" style="1" customWidth="1"/>
    <col min="34" max="16384" width="8.66015625" style="1" customWidth="1"/>
  </cols>
  <sheetData>
    <row r="1" spans="30:33" ht="43.5" customHeight="1">
      <c r="AD1" s="181"/>
      <c r="AE1" s="181"/>
      <c r="AF1" s="181"/>
      <c r="AG1" s="181"/>
    </row>
    <row r="2" ht="17.25" hidden="1">
      <c r="B2" s="7"/>
    </row>
    <row r="3" spans="1:33" ht="33" customHeight="1">
      <c r="A3" s="190" t="s">
        <v>42</v>
      </c>
      <c r="B3" s="190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</row>
    <row r="4" spans="2:32" ht="15.75" customHeight="1">
      <c r="B4" s="7"/>
      <c r="AF4" s="117" t="s">
        <v>174</v>
      </c>
    </row>
    <row r="5" spans="1:33" ht="18.75" customHeight="1">
      <c r="A5" s="192" t="s">
        <v>34</v>
      </c>
      <c r="B5" s="194" t="s">
        <v>35</v>
      </c>
      <c r="AB5" s="196" t="s">
        <v>173</v>
      </c>
      <c r="AC5" s="196" t="s">
        <v>80</v>
      </c>
      <c r="AD5" s="179" t="s">
        <v>51</v>
      </c>
      <c r="AE5" s="61" t="s">
        <v>53</v>
      </c>
      <c r="AF5" s="182" t="s">
        <v>194</v>
      </c>
      <c r="AG5" s="179" t="s">
        <v>172</v>
      </c>
    </row>
    <row r="6" spans="1:33" ht="22.5" customHeight="1" thickBot="1">
      <c r="A6" s="193"/>
      <c r="B6" s="195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97"/>
      <c r="AC6" s="197"/>
      <c r="AD6" s="180"/>
      <c r="AE6" s="60" t="s">
        <v>52</v>
      </c>
      <c r="AF6" s="183"/>
      <c r="AG6" s="180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30" t="s">
        <v>27</v>
      </c>
      <c r="B8" s="131" t="s">
        <v>58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3" t="e">
        <f>#REF!</f>
        <v>#REF!</v>
      </c>
      <c r="AC8" s="73"/>
    </row>
    <row r="9" spans="1:33" ht="21" customHeight="1" thickBot="1">
      <c r="A9" s="184" t="s">
        <v>175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6"/>
    </row>
    <row r="10" spans="1:33" ht="33" customHeight="1">
      <c r="A10" s="134" t="s">
        <v>41</v>
      </c>
      <c r="B10" s="135" t="s">
        <v>81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7">
        <f aca="true" t="shared" si="0" ref="AB10:AB85">AC10+AD10</f>
        <v>19919587.43</v>
      </c>
      <c r="AC10" s="85"/>
      <c r="AD10" s="138">
        <f>SUM(AD11:AD51)</f>
        <v>19919587.43</v>
      </c>
      <c r="AE10" s="138">
        <f>SUM(AE11:AE51)</f>
        <v>19919587.43</v>
      </c>
      <c r="AF10" s="138">
        <f>SUM(AF11:AF51)</f>
        <v>1936069.89</v>
      </c>
      <c r="AG10" s="139">
        <f>AF10/AB10*100</f>
        <v>9.719427657844818</v>
      </c>
    </row>
    <row r="11" spans="1:33" ht="51.75">
      <c r="A11" s="72" t="s">
        <v>27</v>
      </c>
      <c r="B11" s="105" t="s">
        <v>144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54">
        <f aca="true" t="shared" si="1" ref="AB11:AB18">AC11+AD11</f>
        <v>10000000</v>
      </c>
      <c r="AC11" s="104"/>
      <c r="AD11" s="106">
        <v>10000000</v>
      </c>
      <c r="AE11" s="92">
        <f aca="true" t="shared" si="2" ref="AE11:AE20">AD11</f>
        <v>10000000</v>
      </c>
      <c r="AF11" s="178"/>
      <c r="AG11" s="119">
        <f>AF11/AB11*100</f>
        <v>0</v>
      </c>
    </row>
    <row r="12" spans="1:33" ht="39">
      <c r="A12" s="72" t="s">
        <v>62</v>
      </c>
      <c r="B12" s="105" t="s">
        <v>147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54">
        <f t="shared" si="1"/>
        <v>4372787.43</v>
      </c>
      <c r="AC12" s="104"/>
      <c r="AD12" s="106">
        <f>4372787.43</f>
        <v>4372787.43</v>
      </c>
      <c r="AE12" s="92">
        <f t="shared" si="2"/>
        <v>4372787.43</v>
      </c>
      <c r="AF12" s="178"/>
      <c r="AG12" s="119">
        <f aca="true" t="shared" si="3" ref="AG12:AG78">AF12/AB12*100</f>
        <v>0</v>
      </c>
    </row>
    <row r="13" spans="1:33" ht="25.5">
      <c r="A13" s="72" t="s">
        <v>63</v>
      </c>
      <c r="B13" s="105" t="s">
        <v>184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54">
        <f t="shared" si="1"/>
        <v>230000</v>
      </c>
      <c r="AC13" s="104"/>
      <c r="AD13" s="106">
        <v>230000</v>
      </c>
      <c r="AE13" s="92">
        <f>AD13</f>
        <v>230000</v>
      </c>
      <c r="AF13" s="92">
        <f>204691.28+2497.72+1080</f>
        <v>208269</v>
      </c>
      <c r="AG13" s="119">
        <f t="shared" si="3"/>
        <v>90.55173913043478</v>
      </c>
    </row>
    <row r="14" spans="1:33" ht="33" customHeight="1">
      <c r="A14" s="72" t="s">
        <v>63</v>
      </c>
      <c r="B14" s="105" t="s">
        <v>142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54">
        <f t="shared" si="1"/>
        <v>350000</v>
      </c>
      <c r="AC14" s="104"/>
      <c r="AD14" s="106">
        <v>350000</v>
      </c>
      <c r="AE14" s="92">
        <f t="shared" si="2"/>
        <v>350000</v>
      </c>
      <c r="AF14" s="178"/>
      <c r="AG14" s="119">
        <f t="shared" si="3"/>
        <v>0</v>
      </c>
    </row>
    <row r="15" spans="1:33" ht="33" customHeight="1">
      <c r="A15" s="72" t="s">
        <v>64</v>
      </c>
      <c r="B15" s="105" t="s">
        <v>145</v>
      </c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54">
        <f t="shared" si="1"/>
        <v>350000</v>
      </c>
      <c r="AC15" s="104"/>
      <c r="AD15" s="106">
        <v>350000</v>
      </c>
      <c r="AE15" s="92">
        <f t="shared" si="2"/>
        <v>350000</v>
      </c>
      <c r="AF15" s="178"/>
      <c r="AG15" s="119">
        <f t="shared" si="3"/>
        <v>0</v>
      </c>
    </row>
    <row r="16" spans="1:33" ht="33" customHeight="1">
      <c r="A16" s="72" t="s">
        <v>65</v>
      </c>
      <c r="B16" s="105" t="s">
        <v>138</v>
      </c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54">
        <f t="shared" si="1"/>
        <v>800000</v>
      </c>
      <c r="AC16" s="104"/>
      <c r="AD16" s="106">
        <v>800000</v>
      </c>
      <c r="AE16" s="92">
        <f t="shared" si="2"/>
        <v>800000</v>
      </c>
      <c r="AF16" s="178"/>
      <c r="AG16" s="119">
        <f t="shared" si="3"/>
        <v>0</v>
      </c>
    </row>
    <row r="17" spans="1:33" ht="33" customHeight="1">
      <c r="A17" s="72" t="s">
        <v>66</v>
      </c>
      <c r="B17" s="105" t="s">
        <v>146</v>
      </c>
      <c r="C17" s="102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54">
        <f t="shared" si="1"/>
        <v>450000</v>
      </c>
      <c r="AC17" s="104"/>
      <c r="AD17" s="106">
        <v>450000</v>
      </c>
      <c r="AE17" s="92">
        <f t="shared" si="2"/>
        <v>450000</v>
      </c>
      <c r="AF17" s="178"/>
      <c r="AG17" s="119">
        <f t="shared" si="3"/>
        <v>0</v>
      </c>
    </row>
    <row r="18" spans="1:33" ht="33" customHeight="1">
      <c r="A18" s="72" t="s">
        <v>67</v>
      </c>
      <c r="B18" s="105" t="s">
        <v>143</v>
      </c>
      <c r="C18" s="102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54">
        <f t="shared" si="1"/>
        <v>450000</v>
      </c>
      <c r="AC18" s="104"/>
      <c r="AD18" s="106">
        <v>450000</v>
      </c>
      <c r="AE18" s="92">
        <f t="shared" si="2"/>
        <v>450000</v>
      </c>
      <c r="AF18" s="92">
        <v>299580.28</v>
      </c>
      <c r="AG18" s="119">
        <f t="shared" si="3"/>
        <v>66.57339555555556</v>
      </c>
    </row>
    <row r="19" spans="1:33" ht="26.25" customHeight="1">
      <c r="A19" s="72" t="s">
        <v>68</v>
      </c>
      <c r="B19" s="105" t="s">
        <v>106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54">
        <f t="shared" si="0"/>
        <v>162750</v>
      </c>
      <c r="AC19" s="66"/>
      <c r="AD19" s="106">
        <v>162750</v>
      </c>
      <c r="AE19" s="92">
        <f t="shared" si="2"/>
        <v>162750</v>
      </c>
      <c r="AF19" s="126">
        <f>75281.37+4763</f>
        <v>80044.37</v>
      </c>
      <c r="AG19" s="119">
        <f t="shared" si="3"/>
        <v>49.18240860215054</v>
      </c>
    </row>
    <row r="20" spans="1:33" ht="26.25" customHeight="1">
      <c r="A20" s="72"/>
      <c r="B20" s="105" t="s">
        <v>185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54">
        <f t="shared" si="0"/>
        <v>351750</v>
      </c>
      <c r="AC20" s="66"/>
      <c r="AD20" s="106">
        <v>351750</v>
      </c>
      <c r="AE20" s="92">
        <f t="shared" si="2"/>
        <v>351750</v>
      </c>
      <c r="AF20" s="178"/>
      <c r="AG20" s="119">
        <f t="shared" si="3"/>
        <v>0</v>
      </c>
    </row>
    <row r="21" spans="1:33" ht="27" customHeight="1">
      <c r="A21" s="72" t="s">
        <v>69</v>
      </c>
      <c r="B21" s="105" t="s">
        <v>107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54">
        <f t="shared" si="0"/>
        <v>4000</v>
      </c>
      <c r="AC21" s="66"/>
      <c r="AD21" s="106">
        <v>4000</v>
      </c>
      <c r="AE21" s="92">
        <f aca="true" t="shared" si="4" ref="AE21:AE51">AD21</f>
        <v>4000</v>
      </c>
      <c r="AF21" s="92">
        <v>813.5</v>
      </c>
      <c r="AG21" s="119">
        <f t="shared" si="3"/>
        <v>20.3375</v>
      </c>
    </row>
    <row r="22" spans="1:33" ht="24.75" customHeight="1">
      <c r="A22" s="72" t="s">
        <v>70</v>
      </c>
      <c r="B22" s="105" t="s">
        <v>148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54">
        <f t="shared" si="0"/>
        <v>136500</v>
      </c>
      <c r="AC22" s="66"/>
      <c r="AD22" s="106">
        <v>136500</v>
      </c>
      <c r="AE22" s="92">
        <f t="shared" si="4"/>
        <v>136500</v>
      </c>
      <c r="AF22" s="178"/>
      <c r="AG22" s="119">
        <f t="shared" si="3"/>
        <v>0</v>
      </c>
    </row>
    <row r="23" spans="1:33" ht="28.5" customHeight="1">
      <c r="A23" s="72" t="s">
        <v>71</v>
      </c>
      <c r="B23" s="105" t="s">
        <v>149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54">
        <f t="shared" si="0"/>
        <v>105000</v>
      </c>
      <c r="AC23" s="66"/>
      <c r="AD23" s="106">
        <v>105000</v>
      </c>
      <c r="AE23" s="92">
        <f t="shared" si="4"/>
        <v>105000</v>
      </c>
      <c r="AF23" s="126">
        <f>1303.58+82218</f>
        <v>83521.58</v>
      </c>
      <c r="AG23" s="119">
        <f t="shared" si="3"/>
        <v>79.5443619047619</v>
      </c>
    </row>
    <row r="24" spans="1:33" ht="24" customHeight="1">
      <c r="A24" s="72" t="s">
        <v>72</v>
      </c>
      <c r="B24" s="105" t="s">
        <v>150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54">
        <f t="shared" si="0"/>
        <v>3000</v>
      </c>
      <c r="AC24" s="66"/>
      <c r="AD24" s="106">
        <v>3000</v>
      </c>
      <c r="AE24" s="92">
        <f t="shared" si="4"/>
        <v>3000</v>
      </c>
      <c r="AF24" s="126">
        <v>2508.74</v>
      </c>
      <c r="AG24" s="119">
        <f t="shared" si="3"/>
        <v>83.62466666666666</v>
      </c>
    </row>
    <row r="25" spans="1:33" ht="27" customHeight="1">
      <c r="A25" s="72" t="s">
        <v>82</v>
      </c>
      <c r="B25" s="105" t="s">
        <v>151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54">
        <f t="shared" si="0"/>
        <v>3000</v>
      </c>
      <c r="AC25" s="66"/>
      <c r="AD25" s="106">
        <v>3000</v>
      </c>
      <c r="AE25" s="92">
        <f t="shared" si="4"/>
        <v>3000</v>
      </c>
      <c r="AF25" s="126">
        <v>1962.84</v>
      </c>
      <c r="AG25" s="119">
        <f t="shared" si="3"/>
        <v>65.428</v>
      </c>
    </row>
    <row r="26" spans="1:33" ht="25.5" customHeight="1">
      <c r="A26" s="72" t="s">
        <v>83</v>
      </c>
      <c r="B26" s="105" t="s">
        <v>152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54">
        <f t="shared" si="0"/>
        <v>2000</v>
      </c>
      <c r="AC26" s="66"/>
      <c r="AD26" s="106">
        <v>2000</v>
      </c>
      <c r="AE26" s="92">
        <f t="shared" si="4"/>
        <v>2000</v>
      </c>
      <c r="AF26" s="178"/>
      <c r="AG26" s="119">
        <f t="shared" si="3"/>
        <v>0</v>
      </c>
    </row>
    <row r="27" spans="1:33" ht="27" customHeight="1">
      <c r="A27" s="72" t="s">
        <v>84</v>
      </c>
      <c r="B27" s="105" t="s">
        <v>153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54">
        <f t="shared" si="0"/>
        <v>400000</v>
      </c>
      <c r="AC27" s="66"/>
      <c r="AD27" s="106">
        <v>400000</v>
      </c>
      <c r="AE27" s="92">
        <f t="shared" si="4"/>
        <v>400000</v>
      </c>
      <c r="AF27" s="92">
        <f>18326+6278+133727+131019.76+2700</f>
        <v>292050.76</v>
      </c>
      <c r="AG27" s="119">
        <f t="shared" si="3"/>
        <v>73.01269</v>
      </c>
    </row>
    <row r="28" spans="1:33" ht="38.25" customHeight="1">
      <c r="A28" s="72" t="s">
        <v>85</v>
      </c>
      <c r="B28" s="105" t="s">
        <v>108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54">
        <f t="shared" si="0"/>
        <v>50000</v>
      </c>
      <c r="AC28" s="66"/>
      <c r="AD28" s="106">
        <v>50000</v>
      </c>
      <c r="AE28" s="92">
        <f t="shared" si="4"/>
        <v>50000</v>
      </c>
      <c r="AF28" s="178"/>
      <c r="AG28" s="119">
        <f t="shared" si="3"/>
        <v>0</v>
      </c>
    </row>
    <row r="29" spans="1:33" ht="27.75" customHeight="1">
      <c r="A29" s="72" t="s">
        <v>86</v>
      </c>
      <c r="B29" s="105" t="s">
        <v>154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54">
        <f t="shared" si="0"/>
        <v>16000</v>
      </c>
      <c r="AC29" s="66"/>
      <c r="AD29" s="106">
        <v>16000</v>
      </c>
      <c r="AE29" s="92">
        <f t="shared" si="4"/>
        <v>16000</v>
      </c>
      <c r="AF29" s="92">
        <v>5922.97</v>
      </c>
      <c r="AG29" s="119">
        <f t="shared" si="3"/>
        <v>37.0185625</v>
      </c>
    </row>
    <row r="30" spans="1:33" ht="29.25" customHeight="1">
      <c r="A30" s="72" t="s">
        <v>87</v>
      </c>
      <c r="B30" s="105" t="s">
        <v>155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54">
        <f t="shared" si="0"/>
        <v>16000</v>
      </c>
      <c r="AC30" s="66"/>
      <c r="AD30" s="106">
        <v>16000</v>
      </c>
      <c r="AE30" s="92">
        <f t="shared" si="4"/>
        <v>16000</v>
      </c>
      <c r="AF30" s="92">
        <v>5922.97</v>
      </c>
      <c r="AG30" s="119">
        <f t="shared" si="3"/>
        <v>37.0185625</v>
      </c>
    </row>
    <row r="31" spans="1:33" ht="28.5" customHeight="1">
      <c r="A31" s="72" t="s">
        <v>88</v>
      </c>
      <c r="B31" s="105" t="s">
        <v>156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54">
        <f t="shared" si="0"/>
        <v>16000</v>
      </c>
      <c r="AC31" s="66"/>
      <c r="AD31" s="106">
        <v>16000</v>
      </c>
      <c r="AE31" s="92">
        <f t="shared" si="4"/>
        <v>16000</v>
      </c>
      <c r="AF31" s="92">
        <v>7908.04</v>
      </c>
      <c r="AG31" s="119">
        <f t="shared" si="3"/>
        <v>49.42525</v>
      </c>
    </row>
    <row r="32" spans="1:33" ht="30" customHeight="1">
      <c r="A32" s="72" t="s">
        <v>89</v>
      </c>
      <c r="B32" s="105" t="s">
        <v>157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54">
        <f t="shared" si="0"/>
        <v>16000</v>
      </c>
      <c r="AC32" s="66"/>
      <c r="AD32" s="106">
        <v>16000</v>
      </c>
      <c r="AE32" s="92">
        <f t="shared" si="4"/>
        <v>16000</v>
      </c>
      <c r="AF32" s="92">
        <v>7908.04</v>
      </c>
      <c r="AG32" s="119">
        <f t="shared" si="3"/>
        <v>49.42525</v>
      </c>
    </row>
    <row r="33" spans="1:33" ht="33" customHeight="1">
      <c r="A33" s="72" t="s">
        <v>90</v>
      </c>
      <c r="B33" s="105" t="s">
        <v>158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54">
        <f t="shared" si="0"/>
        <v>52500</v>
      </c>
      <c r="AC33" s="66"/>
      <c r="AD33" s="106">
        <v>52500</v>
      </c>
      <c r="AE33" s="92">
        <f t="shared" si="4"/>
        <v>52500</v>
      </c>
      <c r="AF33" s="92">
        <v>25286.85</v>
      </c>
      <c r="AG33" s="119">
        <f t="shared" si="3"/>
        <v>48.16542857142857</v>
      </c>
    </row>
    <row r="34" spans="1:33" ht="30.75" customHeight="1">
      <c r="A34" s="72" t="s">
        <v>91</v>
      </c>
      <c r="B34" s="105" t="s">
        <v>159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54">
        <f t="shared" si="0"/>
        <v>16000</v>
      </c>
      <c r="AC34" s="66"/>
      <c r="AD34" s="106">
        <v>16000</v>
      </c>
      <c r="AE34" s="92">
        <f t="shared" si="4"/>
        <v>16000</v>
      </c>
      <c r="AF34" s="92">
        <v>5945.25</v>
      </c>
      <c r="AG34" s="119">
        <f t="shared" si="3"/>
        <v>37.1578125</v>
      </c>
    </row>
    <row r="35" spans="1:33" ht="29.25" customHeight="1">
      <c r="A35" s="72" t="s">
        <v>92</v>
      </c>
      <c r="B35" s="105" t="s">
        <v>160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54">
        <f t="shared" si="0"/>
        <v>63000</v>
      </c>
      <c r="AC35" s="66"/>
      <c r="AD35" s="106">
        <v>63000</v>
      </c>
      <c r="AE35" s="92">
        <f t="shared" si="4"/>
        <v>63000</v>
      </c>
      <c r="AF35" s="178"/>
      <c r="AG35" s="119">
        <f t="shared" si="3"/>
        <v>0</v>
      </c>
    </row>
    <row r="36" spans="1:33" ht="26.25" customHeight="1">
      <c r="A36" s="72" t="s">
        <v>93</v>
      </c>
      <c r="B36" s="105" t="s">
        <v>161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54">
        <f t="shared" si="0"/>
        <v>65099.99999999999</v>
      </c>
      <c r="AC36" s="66"/>
      <c r="AD36" s="106">
        <v>65099.99999999999</v>
      </c>
      <c r="AE36" s="92">
        <f t="shared" si="4"/>
        <v>65099.99999999999</v>
      </c>
      <c r="AF36" s="178"/>
      <c r="AG36" s="119">
        <f t="shared" si="3"/>
        <v>0</v>
      </c>
    </row>
    <row r="37" spans="1:33" ht="29.25" customHeight="1">
      <c r="A37" s="72" t="s">
        <v>94</v>
      </c>
      <c r="B37" s="105" t="s">
        <v>162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54">
        <f t="shared" si="0"/>
        <v>5000</v>
      </c>
      <c r="AC37" s="66"/>
      <c r="AD37" s="106">
        <v>5000</v>
      </c>
      <c r="AE37" s="92">
        <f t="shared" si="4"/>
        <v>5000</v>
      </c>
      <c r="AF37" s="92">
        <v>2300</v>
      </c>
      <c r="AG37" s="119">
        <f t="shared" si="3"/>
        <v>46</v>
      </c>
    </row>
    <row r="38" spans="1:33" ht="27.75" customHeight="1">
      <c r="A38" s="72" t="s">
        <v>95</v>
      </c>
      <c r="B38" s="105" t="s">
        <v>163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54">
        <f t="shared" si="0"/>
        <v>63000</v>
      </c>
      <c r="AC38" s="66"/>
      <c r="AD38" s="106">
        <v>63000</v>
      </c>
      <c r="AE38" s="92">
        <f t="shared" si="4"/>
        <v>63000</v>
      </c>
      <c r="AF38" s="178"/>
      <c r="AG38" s="119">
        <f t="shared" si="3"/>
        <v>0</v>
      </c>
    </row>
    <row r="39" spans="1:33" ht="35.25" customHeight="1">
      <c r="A39" s="72" t="s">
        <v>96</v>
      </c>
      <c r="B39" s="105" t="s">
        <v>164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54">
        <f t="shared" si="0"/>
        <v>63000</v>
      </c>
      <c r="AC39" s="66"/>
      <c r="AD39" s="106">
        <v>63000</v>
      </c>
      <c r="AE39" s="92">
        <f t="shared" si="4"/>
        <v>63000</v>
      </c>
      <c r="AF39" s="178"/>
      <c r="AG39" s="119">
        <f t="shared" si="3"/>
        <v>0</v>
      </c>
    </row>
    <row r="40" spans="1:33" ht="27.75" customHeight="1">
      <c r="A40" s="72" t="s">
        <v>97</v>
      </c>
      <c r="B40" s="105" t="s">
        <v>109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54">
        <f t="shared" si="0"/>
        <v>66150</v>
      </c>
      <c r="AC40" s="66"/>
      <c r="AD40" s="106">
        <v>66150</v>
      </c>
      <c r="AE40" s="92">
        <f t="shared" si="4"/>
        <v>66150</v>
      </c>
      <c r="AF40" s="126">
        <v>61484.63</v>
      </c>
      <c r="AG40" s="119">
        <f t="shared" si="3"/>
        <v>92.94728647014361</v>
      </c>
    </row>
    <row r="41" spans="1:33" ht="36" customHeight="1">
      <c r="A41" s="72" t="s">
        <v>98</v>
      </c>
      <c r="B41" s="105" t="s">
        <v>110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54">
        <f t="shared" si="0"/>
        <v>66150</v>
      </c>
      <c r="AC41" s="66"/>
      <c r="AD41" s="106">
        <v>66150</v>
      </c>
      <c r="AE41" s="92">
        <f t="shared" si="4"/>
        <v>66150</v>
      </c>
      <c r="AF41" s="126">
        <v>61497.52</v>
      </c>
      <c r="AG41" s="119">
        <f t="shared" si="3"/>
        <v>92.96677248677248</v>
      </c>
    </row>
    <row r="42" spans="1:33" ht="33" customHeight="1">
      <c r="A42" s="72" t="s">
        <v>99</v>
      </c>
      <c r="B42" s="105" t="s">
        <v>111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54">
        <f t="shared" si="0"/>
        <v>65099.99999999999</v>
      </c>
      <c r="AC42" s="66"/>
      <c r="AD42" s="106">
        <v>65099.99999999999</v>
      </c>
      <c r="AE42" s="92">
        <f t="shared" si="4"/>
        <v>65099.99999999999</v>
      </c>
      <c r="AF42" s="178"/>
      <c r="AG42" s="119">
        <f t="shared" si="3"/>
        <v>0</v>
      </c>
    </row>
    <row r="43" spans="1:33" ht="27.75" customHeight="1">
      <c r="A43" s="72" t="s">
        <v>100</v>
      </c>
      <c r="B43" s="105" t="s">
        <v>112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54">
        <f t="shared" si="0"/>
        <v>110250</v>
      </c>
      <c r="AC43" s="66"/>
      <c r="AD43" s="106">
        <v>110250</v>
      </c>
      <c r="AE43" s="92">
        <f t="shared" si="4"/>
        <v>110250</v>
      </c>
      <c r="AF43" s="178"/>
      <c r="AG43" s="119">
        <f t="shared" si="3"/>
        <v>0</v>
      </c>
    </row>
    <row r="44" spans="1:33" ht="33.75" customHeight="1">
      <c r="A44" s="72" t="s">
        <v>101</v>
      </c>
      <c r="B44" s="105" t="s">
        <v>113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54">
        <f t="shared" si="0"/>
        <v>37800</v>
      </c>
      <c r="AC44" s="66"/>
      <c r="AD44" s="106">
        <v>37800</v>
      </c>
      <c r="AE44" s="92">
        <f t="shared" si="4"/>
        <v>37800</v>
      </c>
      <c r="AF44" s="178"/>
      <c r="AG44" s="119">
        <f t="shared" si="3"/>
        <v>0</v>
      </c>
    </row>
    <row r="45" spans="1:33" ht="24" customHeight="1">
      <c r="A45" s="72" t="s">
        <v>102</v>
      </c>
      <c r="B45" s="105" t="s">
        <v>165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54">
        <f t="shared" si="0"/>
        <v>441000</v>
      </c>
      <c r="AC45" s="66"/>
      <c r="AD45" s="106">
        <v>441000</v>
      </c>
      <c r="AE45" s="92">
        <f t="shared" si="4"/>
        <v>441000</v>
      </c>
      <c r="AF45" s="92">
        <v>308151.95</v>
      </c>
      <c r="AG45" s="119">
        <f t="shared" si="3"/>
        <v>69.87572562358278</v>
      </c>
    </row>
    <row r="46" spans="1:33" ht="33.75" customHeight="1">
      <c r="A46" s="72" t="s">
        <v>103</v>
      </c>
      <c r="B46" s="105" t="s">
        <v>166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154">
        <f t="shared" si="0"/>
        <v>3000</v>
      </c>
      <c r="AC46" s="66"/>
      <c r="AD46" s="106">
        <v>3000</v>
      </c>
      <c r="AE46" s="92">
        <f t="shared" si="4"/>
        <v>3000</v>
      </c>
      <c r="AF46" s="126">
        <v>1717</v>
      </c>
      <c r="AG46" s="119">
        <f t="shared" si="3"/>
        <v>57.233333333333334</v>
      </c>
    </row>
    <row r="47" spans="1:33" ht="39" customHeight="1">
      <c r="A47" s="72" t="s">
        <v>133</v>
      </c>
      <c r="B47" s="105" t="s">
        <v>167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154">
        <f t="shared" si="0"/>
        <v>241750</v>
      </c>
      <c r="AC47" s="66"/>
      <c r="AD47" s="106">
        <v>241750</v>
      </c>
      <c r="AE47" s="92">
        <f t="shared" si="4"/>
        <v>241750</v>
      </c>
      <c r="AF47" s="126">
        <f>6480+207921.6</f>
        <v>214401.6</v>
      </c>
      <c r="AG47" s="119">
        <f t="shared" si="3"/>
        <v>88.68732161323682</v>
      </c>
    </row>
    <row r="48" spans="1:33" ht="39" customHeight="1">
      <c r="A48" s="72" t="s">
        <v>134</v>
      </c>
      <c r="B48" s="105" t="s">
        <v>168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154">
        <f t="shared" si="0"/>
        <v>5000</v>
      </c>
      <c r="AC48" s="66"/>
      <c r="AD48" s="106">
        <v>5000</v>
      </c>
      <c r="AE48" s="92">
        <f t="shared" si="4"/>
        <v>5000</v>
      </c>
      <c r="AF48" s="126">
        <v>540</v>
      </c>
      <c r="AG48" s="119">
        <f t="shared" si="3"/>
        <v>10.8</v>
      </c>
    </row>
    <row r="49" spans="1:33" ht="28.5" customHeight="1">
      <c r="A49" s="72" t="s">
        <v>135</v>
      </c>
      <c r="B49" s="105" t="s">
        <v>114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154">
        <f t="shared" si="0"/>
        <v>123000</v>
      </c>
      <c r="AC49" s="66"/>
      <c r="AD49" s="106">
        <v>123000</v>
      </c>
      <c r="AE49" s="92">
        <f t="shared" si="4"/>
        <v>123000</v>
      </c>
      <c r="AF49" s="126">
        <f>114641+1350+675</f>
        <v>116666</v>
      </c>
      <c r="AG49" s="119">
        <f t="shared" si="3"/>
        <v>94.85040650406505</v>
      </c>
    </row>
    <row r="50" spans="1:33" ht="27" customHeight="1">
      <c r="A50" s="72" t="s">
        <v>136</v>
      </c>
      <c r="B50" s="105" t="s">
        <v>115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154">
        <f t="shared" si="0"/>
        <v>123000</v>
      </c>
      <c r="AC50" s="63"/>
      <c r="AD50" s="106">
        <v>123000</v>
      </c>
      <c r="AE50" s="92">
        <f t="shared" si="4"/>
        <v>123000</v>
      </c>
      <c r="AF50" s="126">
        <f>114641+1350+675</f>
        <v>116666</v>
      </c>
      <c r="AG50" s="119">
        <f t="shared" si="3"/>
        <v>94.85040650406505</v>
      </c>
    </row>
    <row r="51" spans="1:33" ht="24.75" customHeight="1">
      <c r="A51" s="72" t="s">
        <v>137</v>
      </c>
      <c r="B51" s="105" t="s">
        <v>116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154">
        <f t="shared" si="0"/>
        <v>25000</v>
      </c>
      <c r="AC51" s="74"/>
      <c r="AD51" s="106">
        <v>25000</v>
      </c>
      <c r="AE51" s="92">
        <f t="shared" si="4"/>
        <v>25000</v>
      </c>
      <c r="AF51" s="126">
        <v>25000</v>
      </c>
      <c r="AG51" s="119">
        <f t="shared" si="3"/>
        <v>100</v>
      </c>
    </row>
    <row r="52" spans="1:33" ht="42.75" customHeight="1">
      <c r="A52" s="84" t="s">
        <v>39</v>
      </c>
      <c r="B52" s="97" t="s">
        <v>119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54">
        <f>AB53</f>
        <v>9474264</v>
      </c>
      <c r="AC52" s="99"/>
      <c r="AD52" s="100">
        <f>AD53</f>
        <v>9474264</v>
      </c>
      <c r="AE52" s="86">
        <f>AE53</f>
        <v>9474264</v>
      </c>
      <c r="AF52" s="86">
        <f>AF53</f>
        <v>596639</v>
      </c>
      <c r="AG52" s="120">
        <f t="shared" si="3"/>
        <v>6.29747070590391</v>
      </c>
    </row>
    <row r="53" spans="1:33" ht="51.75">
      <c r="A53" s="96" t="s">
        <v>54</v>
      </c>
      <c r="B53" s="105" t="s">
        <v>169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65">
        <f>AD53</f>
        <v>9474264</v>
      </c>
      <c r="AC53" s="74"/>
      <c r="AD53" s="75">
        <v>9474264</v>
      </c>
      <c r="AE53" s="75">
        <f>AD53</f>
        <v>9474264</v>
      </c>
      <c r="AF53" s="75">
        <f>307752+3676+16500+268711</f>
        <v>596639</v>
      </c>
      <c r="AG53" s="119">
        <f t="shared" si="3"/>
        <v>6.29747070590391</v>
      </c>
    </row>
    <row r="54" spans="1:33" s="3" customFormat="1" ht="30.75" customHeight="1">
      <c r="A54" s="93" t="s">
        <v>40</v>
      </c>
      <c r="B54" s="94" t="s">
        <v>37</v>
      </c>
      <c r="C54" s="59">
        <f aca="true" t="shared" si="5" ref="C54:AA54">C55+C61+C69+C73+C80+C85+C89+C94+C96+C99+C100+C103</f>
        <v>8274352</v>
      </c>
      <c r="D54" s="59">
        <f t="shared" si="5"/>
        <v>8274352</v>
      </c>
      <c r="E54" s="59">
        <f t="shared" si="5"/>
        <v>8274352</v>
      </c>
      <c r="F54" s="59">
        <f t="shared" si="5"/>
        <v>8274352</v>
      </c>
      <c r="G54" s="59">
        <f t="shared" si="5"/>
        <v>8274352</v>
      </c>
      <c r="H54" s="59">
        <f t="shared" si="5"/>
        <v>8274352</v>
      </c>
      <c r="I54" s="59">
        <f t="shared" si="5"/>
        <v>8274352</v>
      </c>
      <c r="J54" s="59">
        <f t="shared" si="5"/>
        <v>8274352</v>
      </c>
      <c r="K54" s="59">
        <f t="shared" si="5"/>
        <v>8274352</v>
      </c>
      <c r="L54" s="59">
        <f t="shared" si="5"/>
        <v>8274352</v>
      </c>
      <c r="M54" s="59">
        <f t="shared" si="5"/>
        <v>8274352</v>
      </c>
      <c r="N54" s="59">
        <f t="shared" si="5"/>
        <v>8274352</v>
      </c>
      <c r="O54" s="59">
        <f t="shared" si="5"/>
        <v>8274352</v>
      </c>
      <c r="P54" s="59">
        <f t="shared" si="5"/>
        <v>8274352</v>
      </c>
      <c r="Q54" s="59">
        <f t="shared" si="5"/>
        <v>8274352</v>
      </c>
      <c r="R54" s="59">
        <f t="shared" si="5"/>
        <v>8274352</v>
      </c>
      <c r="S54" s="59">
        <f t="shared" si="5"/>
        <v>8274352</v>
      </c>
      <c r="T54" s="59">
        <f t="shared" si="5"/>
        <v>8274352</v>
      </c>
      <c r="U54" s="59">
        <f t="shared" si="5"/>
        <v>8274352</v>
      </c>
      <c r="V54" s="59">
        <f t="shared" si="5"/>
        <v>8274352</v>
      </c>
      <c r="W54" s="59">
        <f t="shared" si="5"/>
        <v>8274352</v>
      </c>
      <c r="X54" s="59">
        <f t="shared" si="5"/>
        <v>8274352</v>
      </c>
      <c r="Y54" s="59">
        <f t="shared" si="5"/>
        <v>8274352</v>
      </c>
      <c r="Z54" s="59">
        <f t="shared" si="5"/>
        <v>8274352</v>
      </c>
      <c r="AA54" s="59">
        <f t="shared" si="5"/>
        <v>8274352</v>
      </c>
      <c r="AB54" s="59">
        <f t="shared" si="0"/>
        <v>84608794.88</v>
      </c>
      <c r="AC54" s="59">
        <f>AC55+AC61+AC69+AC73+AC80+AC85+AC89+AC94+AC96+AC99+AC100+AC103</f>
        <v>83908794.88</v>
      </c>
      <c r="AD54" s="138">
        <f>AD89</f>
        <v>700000</v>
      </c>
      <c r="AE54" s="138">
        <f>AE89</f>
        <v>700000</v>
      </c>
      <c r="AF54" s="59">
        <f>AF55+AF61+AF69+AF73+AF80+AF85+AF89+AF94+AF96+AF99+AF100+AF103</f>
        <v>27244747.09</v>
      </c>
      <c r="AG54" s="161">
        <f t="shared" si="3"/>
        <v>32.20084522967265</v>
      </c>
    </row>
    <row r="55" spans="1:33" ht="38.25" customHeight="1">
      <c r="A55" s="27" t="s">
        <v>15</v>
      </c>
      <c r="B55" s="29" t="s">
        <v>55</v>
      </c>
      <c r="C55" s="14">
        <f aca="true" t="shared" si="6" ref="C55:AA55">C56+C57+C58+C59+C60</f>
        <v>0</v>
      </c>
      <c r="D55" s="14">
        <f t="shared" si="6"/>
        <v>0</v>
      </c>
      <c r="E55" s="14">
        <f t="shared" si="6"/>
        <v>0</v>
      </c>
      <c r="F55" s="14">
        <f t="shared" si="6"/>
        <v>0</v>
      </c>
      <c r="G55" s="14">
        <f t="shared" si="6"/>
        <v>0</v>
      </c>
      <c r="H55" s="14">
        <f t="shared" si="6"/>
        <v>0</v>
      </c>
      <c r="I55" s="14">
        <f t="shared" si="6"/>
        <v>0</v>
      </c>
      <c r="J55" s="14">
        <f t="shared" si="6"/>
        <v>0</v>
      </c>
      <c r="K55" s="14">
        <f t="shared" si="6"/>
        <v>0</v>
      </c>
      <c r="L55" s="14">
        <f t="shared" si="6"/>
        <v>0</v>
      </c>
      <c r="M55" s="14">
        <f t="shared" si="6"/>
        <v>0</v>
      </c>
      <c r="N55" s="14">
        <f t="shared" si="6"/>
        <v>0</v>
      </c>
      <c r="O55" s="14">
        <f t="shared" si="6"/>
        <v>0</v>
      </c>
      <c r="P55" s="14">
        <f t="shared" si="6"/>
        <v>0</v>
      </c>
      <c r="Q55" s="14">
        <f t="shared" si="6"/>
        <v>0</v>
      </c>
      <c r="R55" s="14">
        <f t="shared" si="6"/>
        <v>0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0</v>
      </c>
      <c r="X55" s="14">
        <f t="shared" si="6"/>
        <v>0</v>
      </c>
      <c r="Y55" s="14">
        <f t="shared" si="6"/>
        <v>0</v>
      </c>
      <c r="Z55" s="14">
        <f t="shared" si="6"/>
        <v>0</v>
      </c>
      <c r="AA55" s="14">
        <f t="shared" si="6"/>
        <v>0</v>
      </c>
      <c r="AB55" s="38">
        <f t="shared" si="0"/>
        <v>21186294</v>
      </c>
      <c r="AC55" s="14">
        <f>AC56+AC57+AC58+AC59+AC60</f>
        <v>21186294</v>
      </c>
      <c r="AD55" s="67"/>
      <c r="AE55" s="14"/>
      <c r="AF55" s="14">
        <f>AF56+AF57+AF58+AF59+AF60</f>
        <v>7629165.5200000005</v>
      </c>
      <c r="AG55" s="122">
        <f t="shared" si="3"/>
        <v>36.00991055821277</v>
      </c>
    </row>
    <row r="56" spans="1:33" ht="25.5">
      <c r="A56" s="10"/>
      <c r="B56" s="22" t="s">
        <v>77</v>
      </c>
      <c r="AB56" s="45">
        <f t="shared" si="0"/>
        <v>5144038</v>
      </c>
      <c r="AC56" s="20">
        <f>5144038</f>
        <v>5144038</v>
      </c>
      <c r="AD56" s="67"/>
      <c r="AE56" s="20"/>
      <c r="AF56" s="123">
        <f>324175+336167+149658+420490+413155</f>
        <v>1643645</v>
      </c>
      <c r="AG56" s="160">
        <f t="shared" si="3"/>
        <v>31.952427256563816</v>
      </c>
    </row>
    <row r="57" spans="1:33" ht="13.5">
      <c r="A57" s="10"/>
      <c r="B57" s="26" t="s">
        <v>25</v>
      </c>
      <c r="AB57" s="45">
        <f t="shared" si="0"/>
        <v>12422833</v>
      </c>
      <c r="AC57" s="15">
        <v>12422833</v>
      </c>
      <c r="AD57" s="67"/>
      <c r="AE57" s="15"/>
      <c r="AF57" s="127">
        <f>2603768.82+1149494.03+1033722.65</f>
        <v>4786985.5</v>
      </c>
      <c r="AG57" s="160">
        <f t="shared" si="3"/>
        <v>38.53376681470322</v>
      </c>
    </row>
    <row r="58" spans="1:33" ht="25.5">
      <c r="A58" s="10"/>
      <c r="B58" s="22" t="s">
        <v>78</v>
      </c>
      <c r="AB58" s="45">
        <f t="shared" si="0"/>
        <v>870700</v>
      </c>
      <c r="AC58" s="20">
        <v>870700</v>
      </c>
      <c r="AD58" s="67"/>
      <c r="AE58" s="20"/>
      <c r="AF58" s="123">
        <f>30677+35118+29145+31188+40136.16+33458.25+5197.54+29845+22663.11+5197.54+27845+3200+21873.19</f>
        <v>315543.79</v>
      </c>
      <c r="AG58" s="160">
        <f t="shared" si="3"/>
        <v>36.240242333754445</v>
      </c>
    </row>
    <row r="59" spans="1:33" ht="25.5">
      <c r="A59" s="10"/>
      <c r="B59" s="22" t="s">
        <v>118</v>
      </c>
      <c r="D59" s="12"/>
      <c r="AB59" s="45">
        <f t="shared" si="0"/>
        <v>1590100</v>
      </c>
      <c r="AC59" s="20">
        <f>1590099+1</f>
        <v>1590100</v>
      </c>
      <c r="AD59" s="67"/>
      <c r="AE59" s="20"/>
      <c r="AF59" s="123">
        <f>45438.97+44255.69+37484.28+40935.59+44353.81+42750.1+40647.87+52921.26+44937.87+41673.6+57277.65</f>
        <v>492676.69</v>
      </c>
      <c r="AG59" s="160">
        <f t="shared" si="3"/>
        <v>30.984006666247403</v>
      </c>
    </row>
    <row r="60" spans="1:33" ht="13.5">
      <c r="A60" s="10"/>
      <c r="B60" s="26" t="s">
        <v>7</v>
      </c>
      <c r="AB60" s="47">
        <f t="shared" si="0"/>
        <v>1158623</v>
      </c>
      <c r="AC60" s="46">
        <v>1158623</v>
      </c>
      <c r="AD60" s="67"/>
      <c r="AE60" s="46"/>
      <c r="AF60" s="123">
        <f>100963.54+129283.26+160067.74</f>
        <v>390314.54</v>
      </c>
      <c r="AG60" s="160">
        <f t="shared" si="3"/>
        <v>33.687794908266106</v>
      </c>
    </row>
    <row r="61" spans="1:33" ht="25.5">
      <c r="A61" s="27" t="s">
        <v>120</v>
      </c>
      <c r="B61" s="21" t="s">
        <v>28</v>
      </c>
      <c r="C61" s="19">
        <f aca="true" t="shared" si="7" ref="C61:AA61">SUM(C62:C66)</f>
        <v>3339004</v>
      </c>
      <c r="D61" s="19">
        <f t="shared" si="7"/>
        <v>3339004</v>
      </c>
      <c r="E61" s="19">
        <f t="shared" si="7"/>
        <v>3339004</v>
      </c>
      <c r="F61" s="19">
        <f t="shared" si="7"/>
        <v>3339004</v>
      </c>
      <c r="G61" s="19">
        <f t="shared" si="7"/>
        <v>3339004</v>
      </c>
      <c r="H61" s="19">
        <f t="shared" si="7"/>
        <v>3339004</v>
      </c>
      <c r="I61" s="19">
        <f t="shared" si="7"/>
        <v>3339004</v>
      </c>
      <c r="J61" s="19">
        <f t="shared" si="7"/>
        <v>3339004</v>
      </c>
      <c r="K61" s="19">
        <f t="shared" si="7"/>
        <v>3339004</v>
      </c>
      <c r="L61" s="19">
        <f t="shared" si="7"/>
        <v>3339004</v>
      </c>
      <c r="M61" s="19">
        <f t="shared" si="7"/>
        <v>3339004</v>
      </c>
      <c r="N61" s="19">
        <f t="shared" si="7"/>
        <v>3339004</v>
      </c>
      <c r="O61" s="19">
        <f t="shared" si="7"/>
        <v>3339004</v>
      </c>
      <c r="P61" s="19">
        <f t="shared" si="7"/>
        <v>3339004</v>
      </c>
      <c r="Q61" s="19">
        <f t="shared" si="7"/>
        <v>3339004</v>
      </c>
      <c r="R61" s="19">
        <f t="shared" si="7"/>
        <v>3339004</v>
      </c>
      <c r="S61" s="19">
        <f t="shared" si="7"/>
        <v>3339004</v>
      </c>
      <c r="T61" s="19">
        <f t="shared" si="7"/>
        <v>3339004</v>
      </c>
      <c r="U61" s="19">
        <f t="shared" si="7"/>
        <v>3339004</v>
      </c>
      <c r="V61" s="19">
        <f t="shared" si="7"/>
        <v>3339004</v>
      </c>
      <c r="W61" s="19">
        <f t="shared" si="7"/>
        <v>3339004</v>
      </c>
      <c r="X61" s="19">
        <f t="shared" si="7"/>
        <v>3339004</v>
      </c>
      <c r="Y61" s="19">
        <f t="shared" si="7"/>
        <v>3339004</v>
      </c>
      <c r="Z61" s="19">
        <f t="shared" si="7"/>
        <v>3339004</v>
      </c>
      <c r="AA61" s="19">
        <f t="shared" si="7"/>
        <v>3339004</v>
      </c>
      <c r="AB61" s="39">
        <f t="shared" si="0"/>
        <v>11779154</v>
      </c>
      <c r="AC61" s="19">
        <f>SUM(AC62:AC68)</f>
        <v>11779154</v>
      </c>
      <c r="AD61" s="67"/>
      <c r="AE61" s="19"/>
      <c r="AF61" s="19">
        <f>SUM(AF62:AF68)</f>
        <v>4144133.51</v>
      </c>
      <c r="AG61" s="122">
        <f t="shared" si="3"/>
        <v>35.18192826072229</v>
      </c>
    </row>
    <row r="62" spans="1:33" ht="13.5">
      <c r="A62" s="11"/>
      <c r="B62" s="26" t="s">
        <v>8</v>
      </c>
      <c r="C62" s="20">
        <v>2669004</v>
      </c>
      <c r="D62" s="20">
        <v>2669004</v>
      </c>
      <c r="E62" s="20">
        <v>2669004</v>
      </c>
      <c r="F62" s="20">
        <v>2669004</v>
      </c>
      <c r="G62" s="20">
        <v>2669004</v>
      </c>
      <c r="H62" s="20">
        <v>2669004</v>
      </c>
      <c r="I62" s="20">
        <v>2669004</v>
      </c>
      <c r="J62" s="20">
        <v>2669004</v>
      </c>
      <c r="K62" s="20">
        <v>2669004</v>
      </c>
      <c r="L62" s="20">
        <v>2669004</v>
      </c>
      <c r="M62" s="20">
        <v>2669004</v>
      </c>
      <c r="N62" s="20">
        <v>2669004</v>
      </c>
      <c r="O62" s="20">
        <v>2669004</v>
      </c>
      <c r="P62" s="20">
        <v>2669004</v>
      </c>
      <c r="Q62" s="20">
        <v>2669004</v>
      </c>
      <c r="R62" s="20">
        <v>2669004</v>
      </c>
      <c r="S62" s="20">
        <v>2669004</v>
      </c>
      <c r="T62" s="20">
        <v>2669004</v>
      </c>
      <c r="U62" s="20">
        <v>2669004</v>
      </c>
      <c r="V62" s="20">
        <v>2669004</v>
      </c>
      <c r="W62" s="20">
        <v>2669004</v>
      </c>
      <c r="X62" s="20">
        <v>2669004</v>
      </c>
      <c r="Y62" s="20">
        <v>2669004</v>
      </c>
      <c r="Z62" s="20">
        <v>2669004</v>
      </c>
      <c r="AA62" s="20">
        <v>2669004</v>
      </c>
      <c r="AB62" s="20">
        <f t="shared" si="0"/>
        <v>3769004</v>
      </c>
      <c r="AC62" s="20">
        <f>2669004+1100000</f>
        <v>3769004</v>
      </c>
      <c r="AD62" s="67"/>
      <c r="AE62" s="20"/>
      <c r="AF62" s="127">
        <f>159420+157905.51+548500</f>
        <v>865825.51</v>
      </c>
      <c r="AG62" s="160">
        <f t="shared" si="3"/>
        <v>22.972262963902402</v>
      </c>
    </row>
    <row r="63" spans="1:33" ht="13.5">
      <c r="A63" s="11"/>
      <c r="B63" s="22" t="s">
        <v>46</v>
      </c>
      <c r="C63" s="20">
        <v>120000</v>
      </c>
      <c r="D63" s="20">
        <v>120000</v>
      </c>
      <c r="E63" s="20">
        <v>120000</v>
      </c>
      <c r="F63" s="20">
        <v>120000</v>
      </c>
      <c r="G63" s="20">
        <v>120000</v>
      </c>
      <c r="H63" s="20">
        <v>120000</v>
      </c>
      <c r="I63" s="20">
        <v>120000</v>
      </c>
      <c r="J63" s="20">
        <v>120000</v>
      </c>
      <c r="K63" s="20">
        <v>120000</v>
      </c>
      <c r="L63" s="20">
        <v>120000</v>
      </c>
      <c r="M63" s="20">
        <v>120000</v>
      </c>
      <c r="N63" s="20">
        <v>120000</v>
      </c>
      <c r="O63" s="20">
        <v>120000</v>
      </c>
      <c r="P63" s="20">
        <v>120000</v>
      </c>
      <c r="Q63" s="20">
        <v>120000</v>
      </c>
      <c r="R63" s="20">
        <v>120000</v>
      </c>
      <c r="S63" s="20">
        <v>120000</v>
      </c>
      <c r="T63" s="20">
        <v>120000</v>
      </c>
      <c r="U63" s="20">
        <v>120000</v>
      </c>
      <c r="V63" s="20">
        <v>120000</v>
      </c>
      <c r="W63" s="20">
        <v>120000</v>
      </c>
      <c r="X63" s="20">
        <v>120000</v>
      </c>
      <c r="Y63" s="20">
        <v>120000</v>
      </c>
      <c r="Z63" s="20">
        <v>120000</v>
      </c>
      <c r="AA63" s="20">
        <v>120000</v>
      </c>
      <c r="AB63" s="20">
        <f t="shared" si="0"/>
        <v>120000</v>
      </c>
      <c r="AC63" s="20">
        <v>120000</v>
      </c>
      <c r="AD63" s="67"/>
      <c r="AE63" s="20"/>
      <c r="AF63" s="127">
        <v>119988</v>
      </c>
      <c r="AG63" s="160">
        <f t="shared" si="3"/>
        <v>99.99</v>
      </c>
    </row>
    <row r="64" spans="1:33" ht="13.5">
      <c r="A64" s="11"/>
      <c r="B64" s="22" t="s">
        <v>50</v>
      </c>
      <c r="C64" s="20">
        <v>250000</v>
      </c>
      <c r="D64" s="20">
        <v>250000</v>
      </c>
      <c r="E64" s="20">
        <v>250000</v>
      </c>
      <c r="F64" s="20">
        <v>250000</v>
      </c>
      <c r="G64" s="20">
        <v>250000</v>
      </c>
      <c r="H64" s="20">
        <v>250000</v>
      </c>
      <c r="I64" s="20">
        <v>250000</v>
      </c>
      <c r="J64" s="20">
        <v>250000</v>
      </c>
      <c r="K64" s="20">
        <v>250000</v>
      </c>
      <c r="L64" s="20">
        <v>250000</v>
      </c>
      <c r="M64" s="20">
        <v>250000</v>
      </c>
      <c r="N64" s="20">
        <v>250000</v>
      </c>
      <c r="O64" s="20">
        <v>250000</v>
      </c>
      <c r="P64" s="20">
        <v>250000</v>
      </c>
      <c r="Q64" s="20">
        <v>250000</v>
      </c>
      <c r="R64" s="20">
        <v>250000</v>
      </c>
      <c r="S64" s="20">
        <v>250000</v>
      </c>
      <c r="T64" s="20">
        <v>250000</v>
      </c>
      <c r="U64" s="20">
        <v>250000</v>
      </c>
      <c r="V64" s="20">
        <v>250000</v>
      </c>
      <c r="W64" s="20">
        <v>250000</v>
      </c>
      <c r="X64" s="20">
        <v>250000</v>
      </c>
      <c r="Y64" s="20">
        <v>250000</v>
      </c>
      <c r="Z64" s="20">
        <v>250000</v>
      </c>
      <c r="AA64" s="20">
        <v>250000</v>
      </c>
      <c r="AB64" s="20">
        <f t="shared" si="0"/>
        <v>950000</v>
      </c>
      <c r="AC64" s="20">
        <f>250000+700000</f>
        <v>950000</v>
      </c>
      <c r="AD64" s="67"/>
      <c r="AE64" s="20"/>
      <c r="AF64" s="127">
        <v>186900</v>
      </c>
      <c r="AG64" s="160">
        <f t="shared" si="3"/>
        <v>19.673684210526314</v>
      </c>
    </row>
    <row r="65" spans="1:33" ht="13.5">
      <c r="A65" s="11"/>
      <c r="B65" s="26" t="s">
        <v>9</v>
      </c>
      <c r="C65" s="20">
        <v>300000</v>
      </c>
      <c r="D65" s="20">
        <v>300000</v>
      </c>
      <c r="E65" s="20">
        <v>300000</v>
      </c>
      <c r="F65" s="20">
        <v>300000</v>
      </c>
      <c r="G65" s="20">
        <v>300000</v>
      </c>
      <c r="H65" s="20">
        <v>300000</v>
      </c>
      <c r="I65" s="20">
        <v>300000</v>
      </c>
      <c r="J65" s="20">
        <v>300000</v>
      </c>
      <c r="K65" s="20">
        <v>300000</v>
      </c>
      <c r="L65" s="20">
        <v>300000</v>
      </c>
      <c r="M65" s="20">
        <v>300000</v>
      </c>
      <c r="N65" s="20">
        <v>300000</v>
      </c>
      <c r="O65" s="20">
        <v>300000</v>
      </c>
      <c r="P65" s="20">
        <v>300000</v>
      </c>
      <c r="Q65" s="20">
        <v>300000</v>
      </c>
      <c r="R65" s="20">
        <v>300000</v>
      </c>
      <c r="S65" s="20">
        <v>300000</v>
      </c>
      <c r="T65" s="20">
        <v>300000</v>
      </c>
      <c r="U65" s="20">
        <v>300000</v>
      </c>
      <c r="V65" s="20">
        <v>300000</v>
      </c>
      <c r="W65" s="20">
        <v>300000</v>
      </c>
      <c r="X65" s="20">
        <v>300000</v>
      </c>
      <c r="Y65" s="20">
        <v>300000</v>
      </c>
      <c r="Z65" s="20">
        <v>300000</v>
      </c>
      <c r="AA65" s="20">
        <v>300000</v>
      </c>
      <c r="AB65" s="20">
        <f t="shared" si="0"/>
        <v>400000</v>
      </c>
      <c r="AC65" s="20">
        <f>300000+100000</f>
        <v>400000</v>
      </c>
      <c r="AD65" s="67"/>
      <c r="AE65" s="20"/>
      <c r="AF65" s="127">
        <v>50000</v>
      </c>
      <c r="AG65" s="160">
        <f t="shared" si="3"/>
        <v>12.5</v>
      </c>
    </row>
    <row r="66" spans="1:33" ht="43.5" customHeight="1">
      <c r="A66" s="11"/>
      <c r="B66" s="26" t="s">
        <v>10</v>
      </c>
      <c r="AB66" s="20">
        <f t="shared" si="0"/>
        <v>4440150</v>
      </c>
      <c r="AC66" s="20">
        <f>3940150+500000</f>
        <v>4440150</v>
      </c>
      <c r="AD66" s="67"/>
      <c r="AE66" s="20"/>
      <c r="AF66" s="123">
        <f>334500+599412+766710+184408-382500+487050+229400+50115+449125</f>
        <v>2718220</v>
      </c>
      <c r="AG66" s="160">
        <f t="shared" si="3"/>
        <v>61.21910295823339</v>
      </c>
    </row>
    <row r="67" spans="1:33" ht="13.5">
      <c r="A67" s="11"/>
      <c r="B67" s="22" t="s">
        <v>171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20">
        <f>AC67</f>
        <v>100000</v>
      </c>
      <c r="AC67" s="20">
        <v>100000</v>
      </c>
      <c r="AD67" s="67"/>
      <c r="AE67" s="20"/>
      <c r="AF67" s="37"/>
      <c r="AG67" s="160">
        <f t="shared" si="3"/>
        <v>0</v>
      </c>
    </row>
    <row r="68" spans="1:33" ht="25.5">
      <c r="A68" s="11"/>
      <c r="B68" s="22" t="s">
        <v>59</v>
      </c>
      <c r="AB68" s="20">
        <f t="shared" si="0"/>
        <v>2000000</v>
      </c>
      <c r="AC68" s="20">
        <v>2000000</v>
      </c>
      <c r="AD68" s="67"/>
      <c r="AE68" s="20"/>
      <c r="AF68" s="42">
        <f>135300+67900</f>
        <v>203200</v>
      </c>
      <c r="AG68" s="160">
        <f t="shared" si="3"/>
        <v>10.16</v>
      </c>
    </row>
    <row r="69" spans="1:33" ht="25.5" customHeight="1">
      <c r="A69" s="27" t="s">
        <v>121</v>
      </c>
      <c r="B69" s="21" t="s">
        <v>29</v>
      </c>
      <c r="C69" s="19">
        <f aca="true" t="shared" si="8" ref="C69:AA69">SUM(C70:C72)</f>
        <v>0</v>
      </c>
      <c r="D69" s="19">
        <f t="shared" si="8"/>
        <v>0</v>
      </c>
      <c r="E69" s="19">
        <f t="shared" si="8"/>
        <v>0</v>
      </c>
      <c r="F69" s="19">
        <f t="shared" si="8"/>
        <v>0</v>
      </c>
      <c r="G69" s="19">
        <f t="shared" si="8"/>
        <v>0</v>
      </c>
      <c r="H69" s="19">
        <f t="shared" si="8"/>
        <v>0</v>
      </c>
      <c r="I69" s="19">
        <f t="shared" si="8"/>
        <v>0</v>
      </c>
      <c r="J69" s="19">
        <f t="shared" si="8"/>
        <v>0</v>
      </c>
      <c r="K69" s="19">
        <f t="shared" si="8"/>
        <v>0</v>
      </c>
      <c r="L69" s="19">
        <f t="shared" si="8"/>
        <v>0</v>
      </c>
      <c r="M69" s="19">
        <f t="shared" si="8"/>
        <v>0</v>
      </c>
      <c r="N69" s="19">
        <f t="shared" si="8"/>
        <v>0</v>
      </c>
      <c r="O69" s="19">
        <f t="shared" si="8"/>
        <v>0</v>
      </c>
      <c r="P69" s="19">
        <f t="shared" si="8"/>
        <v>0</v>
      </c>
      <c r="Q69" s="19">
        <f t="shared" si="8"/>
        <v>0</v>
      </c>
      <c r="R69" s="19">
        <f t="shared" si="8"/>
        <v>0</v>
      </c>
      <c r="S69" s="19">
        <f t="shared" si="8"/>
        <v>0</v>
      </c>
      <c r="T69" s="19">
        <f t="shared" si="8"/>
        <v>0</v>
      </c>
      <c r="U69" s="19">
        <f t="shared" si="8"/>
        <v>0</v>
      </c>
      <c r="V69" s="19">
        <f t="shared" si="8"/>
        <v>0</v>
      </c>
      <c r="W69" s="19">
        <f t="shared" si="8"/>
        <v>0</v>
      </c>
      <c r="X69" s="19">
        <f t="shared" si="8"/>
        <v>0</v>
      </c>
      <c r="Y69" s="19">
        <f t="shared" si="8"/>
        <v>0</v>
      </c>
      <c r="Z69" s="19">
        <f t="shared" si="8"/>
        <v>0</v>
      </c>
      <c r="AA69" s="19">
        <f t="shared" si="8"/>
        <v>0</v>
      </c>
      <c r="AB69" s="40">
        <f t="shared" si="0"/>
        <v>1886414</v>
      </c>
      <c r="AC69" s="19">
        <f>SUM(AC70:AC72)</f>
        <v>1886414</v>
      </c>
      <c r="AD69" s="67"/>
      <c r="AE69" s="19"/>
      <c r="AF69" s="19">
        <f>SUM(AF70:AF72)</f>
        <v>0</v>
      </c>
      <c r="AG69" s="122">
        <f t="shared" si="3"/>
        <v>0</v>
      </c>
    </row>
    <row r="70" spans="1:33" ht="13.5">
      <c r="A70" s="11"/>
      <c r="B70" s="26" t="s">
        <v>17</v>
      </c>
      <c r="AB70" s="41">
        <f t="shared" si="0"/>
        <v>1374225</v>
      </c>
      <c r="AC70" s="20">
        <v>1374225</v>
      </c>
      <c r="AD70" s="67"/>
      <c r="AE70" s="20"/>
      <c r="AF70" s="37"/>
      <c r="AG70" s="160">
        <f t="shared" si="3"/>
        <v>0</v>
      </c>
    </row>
    <row r="71" spans="1:33" ht="13.5">
      <c r="A71" s="11"/>
      <c r="B71" s="26" t="s">
        <v>18</v>
      </c>
      <c r="AB71" s="41">
        <f t="shared" si="0"/>
        <v>238278</v>
      </c>
      <c r="AC71" s="20">
        <v>238278</v>
      </c>
      <c r="AD71" s="67"/>
      <c r="AE71" s="20"/>
      <c r="AF71" s="37"/>
      <c r="AG71" s="160">
        <f t="shared" si="3"/>
        <v>0</v>
      </c>
    </row>
    <row r="72" spans="1:33" ht="13.5">
      <c r="A72" s="11"/>
      <c r="B72" s="26" t="s">
        <v>19</v>
      </c>
      <c r="AB72" s="41">
        <f t="shared" si="0"/>
        <v>273911</v>
      </c>
      <c r="AC72" s="20">
        <v>273911</v>
      </c>
      <c r="AD72" s="67"/>
      <c r="AE72" s="20"/>
      <c r="AF72" s="37"/>
      <c r="AG72" s="160">
        <f t="shared" si="3"/>
        <v>0</v>
      </c>
    </row>
    <row r="73" spans="1:33" ht="13.5">
      <c r="A73" s="27" t="s">
        <v>122</v>
      </c>
      <c r="B73" s="21" t="s">
        <v>11</v>
      </c>
      <c r="C73" s="19">
        <f aca="true" t="shared" si="9" ref="C73:AA73">SUM(C74:C79)</f>
        <v>3044240</v>
      </c>
      <c r="D73" s="19">
        <f t="shared" si="9"/>
        <v>3044240</v>
      </c>
      <c r="E73" s="19">
        <f t="shared" si="9"/>
        <v>3044240</v>
      </c>
      <c r="F73" s="19">
        <f t="shared" si="9"/>
        <v>3044240</v>
      </c>
      <c r="G73" s="19">
        <f t="shared" si="9"/>
        <v>3044240</v>
      </c>
      <c r="H73" s="19">
        <f t="shared" si="9"/>
        <v>3044240</v>
      </c>
      <c r="I73" s="19">
        <f t="shared" si="9"/>
        <v>3044240</v>
      </c>
      <c r="J73" s="19">
        <f t="shared" si="9"/>
        <v>3044240</v>
      </c>
      <c r="K73" s="19">
        <f t="shared" si="9"/>
        <v>3044240</v>
      </c>
      <c r="L73" s="19">
        <f t="shared" si="9"/>
        <v>3044240</v>
      </c>
      <c r="M73" s="19">
        <f t="shared" si="9"/>
        <v>3044240</v>
      </c>
      <c r="N73" s="19">
        <f t="shared" si="9"/>
        <v>3044240</v>
      </c>
      <c r="O73" s="19">
        <f t="shared" si="9"/>
        <v>3044240</v>
      </c>
      <c r="P73" s="19">
        <f t="shared" si="9"/>
        <v>3044240</v>
      </c>
      <c r="Q73" s="19">
        <f t="shared" si="9"/>
        <v>3044240</v>
      </c>
      <c r="R73" s="19">
        <f t="shared" si="9"/>
        <v>3044240</v>
      </c>
      <c r="S73" s="19">
        <f t="shared" si="9"/>
        <v>3044240</v>
      </c>
      <c r="T73" s="19">
        <f t="shared" si="9"/>
        <v>3044240</v>
      </c>
      <c r="U73" s="19">
        <f t="shared" si="9"/>
        <v>3044240</v>
      </c>
      <c r="V73" s="19">
        <f t="shared" si="9"/>
        <v>3044240</v>
      </c>
      <c r="W73" s="19">
        <f t="shared" si="9"/>
        <v>3044240</v>
      </c>
      <c r="X73" s="19">
        <f t="shared" si="9"/>
        <v>3044240</v>
      </c>
      <c r="Y73" s="19">
        <f t="shared" si="9"/>
        <v>3044240</v>
      </c>
      <c r="Z73" s="19">
        <f t="shared" si="9"/>
        <v>3044240</v>
      </c>
      <c r="AA73" s="19">
        <f t="shared" si="9"/>
        <v>3044240</v>
      </c>
      <c r="AB73" s="40">
        <f t="shared" si="0"/>
        <v>4971206</v>
      </c>
      <c r="AC73" s="19">
        <f>SUM(AC74:AC79)</f>
        <v>4971206</v>
      </c>
      <c r="AD73" s="67"/>
      <c r="AE73" s="19"/>
      <c r="AF73" s="19">
        <f>SUM(AF74:AF79)</f>
        <v>1919831.76</v>
      </c>
      <c r="AG73" s="122">
        <f t="shared" si="3"/>
        <v>38.61903449585473</v>
      </c>
    </row>
    <row r="74" spans="1:33" ht="40.5" customHeight="1">
      <c r="A74" s="11"/>
      <c r="B74" s="22" t="s">
        <v>56</v>
      </c>
      <c r="C74" s="20">
        <v>3044240</v>
      </c>
      <c r="D74" s="20">
        <v>3044240</v>
      </c>
      <c r="E74" s="20">
        <v>3044240</v>
      </c>
      <c r="F74" s="20">
        <v>3044240</v>
      </c>
      <c r="G74" s="20">
        <v>3044240</v>
      </c>
      <c r="H74" s="20">
        <v>3044240</v>
      </c>
      <c r="I74" s="20">
        <v>3044240</v>
      </c>
      <c r="J74" s="20">
        <v>3044240</v>
      </c>
      <c r="K74" s="20">
        <v>3044240</v>
      </c>
      <c r="L74" s="20">
        <v>3044240</v>
      </c>
      <c r="M74" s="20">
        <v>3044240</v>
      </c>
      <c r="N74" s="20">
        <v>3044240</v>
      </c>
      <c r="O74" s="20">
        <v>3044240</v>
      </c>
      <c r="P74" s="20">
        <v>3044240</v>
      </c>
      <c r="Q74" s="20">
        <v>3044240</v>
      </c>
      <c r="R74" s="20">
        <v>3044240</v>
      </c>
      <c r="S74" s="20">
        <v>3044240</v>
      </c>
      <c r="T74" s="20">
        <v>3044240</v>
      </c>
      <c r="U74" s="20">
        <v>3044240</v>
      </c>
      <c r="V74" s="20">
        <v>3044240</v>
      </c>
      <c r="W74" s="20">
        <v>3044240</v>
      </c>
      <c r="X74" s="20">
        <v>3044240</v>
      </c>
      <c r="Y74" s="20">
        <v>3044240</v>
      </c>
      <c r="Z74" s="20">
        <v>3044240</v>
      </c>
      <c r="AA74" s="20">
        <v>3044240</v>
      </c>
      <c r="AB74" s="20">
        <f t="shared" si="0"/>
        <v>3044240</v>
      </c>
      <c r="AC74" s="20">
        <v>3044240</v>
      </c>
      <c r="AD74" s="67"/>
      <c r="AE74" s="20"/>
      <c r="AF74" s="123">
        <f>1199.4+16730+3680.6+36809.09+43199.87+7541.4+27700.1+91947.58+25513.25+3292.87+78339.79+25100.6+26521.73+40768.75+180433.56+99040.66+7797.48+28178.08+7380+89600+102517.88</f>
        <v>943292.6899999998</v>
      </c>
      <c r="AG74" s="160">
        <f t="shared" si="3"/>
        <v>30.98614728142327</v>
      </c>
    </row>
    <row r="75" spans="1:33" ht="13.5">
      <c r="A75" s="11"/>
      <c r="B75" s="22" t="s">
        <v>43</v>
      </c>
      <c r="AB75" s="20">
        <f t="shared" si="0"/>
        <v>500000</v>
      </c>
      <c r="AC75" s="20">
        <f>200000+50000+250000</f>
        <v>500000</v>
      </c>
      <c r="AD75" s="67"/>
      <c r="AE75" s="20"/>
      <c r="AF75" s="123">
        <f>382500+77500</f>
        <v>460000</v>
      </c>
      <c r="AG75" s="160">
        <f t="shared" si="3"/>
        <v>92</v>
      </c>
    </row>
    <row r="76" spans="1:33" ht="51.75">
      <c r="A76" s="11"/>
      <c r="B76" s="22" t="s">
        <v>76</v>
      </c>
      <c r="AB76" s="20">
        <f t="shared" si="0"/>
        <v>1316240</v>
      </c>
      <c r="AC76" s="20">
        <v>1316240</v>
      </c>
      <c r="AD76" s="67"/>
      <c r="AE76" s="20"/>
      <c r="AF76" s="123">
        <f>14937.5+3286.25+67768.09+13945.14+18952.7+62004+18952.7+70935.29+19701.87+6615+74549.96+19701.87+76630.02</f>
        <v>467980.39</v>
      </c>
      <c r="AG76" s="160">
        <f t="shared" si="3"/>
        <v>35.55433583540996</v>
      </c>
    </row>
    <row r="77" spans="1:33" ht="25.5">
      <c r="A77" s="11"/>
      <c r="B77" s="22" t="s">
        <v>179</v>
      </c>
      <c r="AB77" s="20">
        <f t="shared" si="0"/>
        <v>44770</v>
      </c>
      <c r="AC77" s="20">
        <v>44770</v>
      </c>
      <c r="AD77" s="67"/>
      <c r="AE77" s="20"/>
      <c r="AF77" s="147">
        <f>44770</f>
        <v>44770</v>
      </c>
      <c r="AG77" s="160">
        <f t="shared" si="3"/>
        <v>100</v>
      </c>
    </row>
    <row r="78" spans="1:33" ht="13.5">
      <c r="A78" s="11"/>
      <c r="B78" s="26" t="s">
        <v>20</v>
      </c>
      <c r="AB78" s="20">
        <f t="shared" si="0"/>
        <v>54596</v>
      </c>
      <c r="AC78" s="20">
        <v>54596</v>
      </c>
      <c r="AD78" s="67"/>
      <c r="AE78" s="20"/>
      <c r="AF78" s="129"/>
      <c r="AG78" s="160">
        <f t="shared" si="3"/>
        <v>0</v>
      </c>
    </row>
    <row r="79" spans="1:33" ht="13.5">
      <c r="A79" s="11"/>
      <c r="B79" s="26" t="s">
        <v>21</v>
      </c>
      <c r="AB79" s="20">
        <f t="shared" si="0"/>
        <v>11360</v>
      </c>
      <c r="AC79" s="20">
        <v>11360</v>
      </c>
      <c r="AD79" s="67"/>
      <c r="AE79" s="20"/>
      <c r="AF79" s="127">
        <f>1096.45+1623.08+725.56+343.59</f>
        <v>3788.68</v>
      </c>
      <c r="AG79" s="160">
        <f aca="true" t="shared" si="10" ref="AG79:AG120">AF79/AB79*100</f>
        <v>33.351056338028165</v>
      </c>
    </row>
    <row r="80" spans="1:33" ht="13.5">
      <c r="A80" s="27" t="s">
        <v>123</v>
      </c>
      <c r="B80" s="21" t="s">
        <v>30</v>
      </c>
      <c r="C80" s="19">
        <f aca="true" t="shared" si="11" ref="C80:AA80">SUM(C81:C82)</f>
        <v>0</v>
      </c>
      <c r="D80" s="19">
        <f t="shared" si="11"/>
        <v>0</v>
      </c>
      <c r="E80" s="19">
        <f t="shared" si="11"/>
        <v>0</v>
      </c>
      <c r="F80" s="19">
        <f t="shared" si="11"/>
        <v>0</v>
      </c>
      <c r="G80" s="19">
        <f t="shared" si="11"/>
        <v>0</v>
      </c>
      <c r="H80" s="19">
        <f t="shared" si="11"/>
        <v>0</v>
      </c>
      <c r="I80" s="19">
        <f t="shared" si="11"/>
        <v>0</v>
      </c>
      <c r="J80" s="19">
        <f t="shared" si="11"/>
        <v>0</v>
      </c>
      <c r="K80" s="19">
        <f t="shared" si="11"/>
        <v>0</v>
      </c>
      <c r="L80" s="19">
        <f t="shared" si="11"/>
        <v>0</v>
      </c>
      <c r="M80" s="19">
        <f t="shared" si="11"/>
        <v>0</v>
      </c>
      <c r="N80" s="19">
        <f t="shared" si="11"/>
        <v>0</v>
      </c>
      <c r="O80" s="19">
        <f t="shared" si="11"/>
        <v>0</v>
      </c>
      <c r="P80" s="19">
        <f t="shared" si="11"/>
        <v>0</v>
      </c>
      <c r="Q80" s="19">
        <f t="shared" si="11"/>
        <v>0</v>
      </c>
      <c r="R80" s="19">
        <f t="shared" si="11"/>
        <v>0</v>
      </c>
      <c r="S80" s="19">
        <f t="shared" si="11"/>
        <v>0</v>
      </c>
      <c r="T80" s="19">
        <f t="shared" si="11"/>
        <v>0</v>
      </c>
      <c r="U80" s="19">
        <f t="shared" si="11"/>
        <v>0</v>
      </c>
      <c r="V80" s="19">
        <f t="shared" si="11"/>
        <v>0</v>
      </c>
      <c r="W80" s="19">
        <f t="shared" si="11"/>
        <v>0</v>
      </c>
      <c r="X80" s="19">
        <f t="shared" si="11"/>
        <v>0</v>
      </c>
      <c r="Y80" s="19">
        <f t="shared" si="11"/>
        <v>0</v>
      </c>
      <c r="Z80" s="19">
        <f t="shared" si="11"/>
        <v>0</v>
      </c>
      <c r="AA80" s="19">
        <f t="shared" si="11"/>
        <v>0</v>
      </c>
      <c r="AB80" s="19">
        <f t="shared" si="0"/>
        <v>24566330</v>
      </c>
      <c r="AC80" s="19">
        <f>SUM(AC81:AC84)</f>
        <v>24566330</v>
      </c>
      <c r="AD80" s="67"/>
      <c r="AE80" s="19"/>
      <c r="AF80" s="23">
        <f>AF83+AF81+AF82</f>
        <v>5925838.46</v>
      </c>
      <c r="AG80" s="122">
        <f t="shared" si="10"/>
        <v>24.121789701595638</v>
      </c>
    </row>
    <row r="81" spans="1:33" ht="23.25" customHeight="1">
      <c r="A81" s="11"/>
      <c r="B81" s="22" t="s">
        <v>45</v>
      </c>
      <c r="AB81" s="42">
        <f t="shared" si="0"/>
        <v>3431330</v>
      </c>
      <c r="AC81" s="20">
        <f>3431330</f>
        <v>3431330</v>
      </c>
      <c r="AD81" s="67"/>
      <c r="AE81" s="20"/>
      <c r="AF81" s="37"/>
      <c r="AG81" s="160">
        <f t="shared" si="10"/>
        <v>0</v>
      </c>
    </row>
    <row r="82" spans="1:33" ht="13.5" customHeight="1">
      <c r="A82" s="11"/>
      <c r="B82" s="26" t="s">
        <v>31</v>
      </c>
      <c r="AB82" s="42">
        <f t="shared" si="0"/>
        <v>1035000</v>
      </c>
      <c r="AC82" s="20">
        <v>1035000</v>
      </c>
      <c r="AD82" s="67"/>
      <c r="AE82" s="20"/>
      <c r="AF82" s="37"/>
      <c r="AG82" s="160">
        <f t="shared" si="10"/>
        <v>0</v>
      </c>
    </row>
    <row r="83" spans="1:33" ht="27.75" customHeight="1">
      <c r="A83" s="11"/>
      <c r="B83" s="22" t="s">
        <v>60</v>
      </c>
      <c r="AB83" s="165">
        <f>AC83+AD83</f>
        <v>20000000</v>
      </c>
      <c r="AC83" s="77">
        <v>20000000</v>
      </c>
      <c r="AD83" s="166"/>
      <c r="AE83" s="77"/>
      <c r="AF83" s="167">
        <f>2564498.56+788337.15+1768939.39+804063.36</f>
        <v>5925838.46</v>
      </c>
      <c r="AG83" s="168">
        <f>AF83/AB83*100</f>
        <v>29.6291923</v>
      </c>
    </row>
    <row r="84" spans="1:33" ht="51.75">
      <c r="A84" s="11"/>
      <c r="B84" s="164" t="s">
        <v>189</v>
      </c>
      <c r="AB84" s="42">
        <f>AC84+AD84</f>
        <v>100000</v>
      </c>
      <c r="AC84" s="71">
        <v>100000</v>
      </c>
      <c r="AD84" s="37"/>
      <c r="AE84" s="37"/>
      <c r="AF84" s="37"/>
      <c r="AG84" s="160">
        <f>AF84/AB84*100</f>
        <v>0</v>
      </c>
    </row>
    <row r="85" spans="1:33" ht="34.5" customHeight="1">
      <c r="A85" s="27" t="s">
        <v>124</v>
      </c>
      <c r="B85" s="21" t="s">
        <v>1</v>
      </c>
      <c r="C85" s="19">
        <f aca="true" t="shared" si="12" ref="C85:AA85">SUM(C86:C88)</f>
        <v>0</v>
      </c>
      <c r="D85" s="19">
        <f t="shared" si="12"/>
        <v>0</v>
      </c>
      <c r="E85" s="19">
        <f t="shared" si="12"/>
        <v>0</v>
      </c>
      <c r="F85" s="19">
        <f t="shared" si="12"/>
        <v>0</v>
      </c>
      <c r="G85" s="19">
        <f t="shared" si="12"/>
        <v>0</v>
      </c>
      <c r="H85" s="19">
        <f t="shared" si="12"/>
        <v>0</v>
      </c>
      <c r="I85" s="19">
        <f t="shared" si="12"/>
        <v>0</v>
      </c>
      <c r="J85" s="19">
        <f t="shared" si="12"/>
        <v>0</v>
      </c>
      <c r="K85" s="19">
        <f t="shared" si="12"/>
        <v>0</v>
      </c>
      <c r="L85" s="19">
        <f t="shared" si="12"/>
        <v>0</v>
      </c>
      <c r="M85" s="19">
        <f t="shared" si="12"/>
        <v>0</v>
      </c>
      <c r="N85" s="19">
        <f t="shared" si="12"/>
        <v>0</v>
      </c>
      <c r="O85" s="19">
        <f t="shared" si="12"/>
        <v>0</v>
      </c>
      <c r="P85" s="19">
        <f t="shared" si="12"/>
        <v>0</v>
      </c>
      <c r="Q85" s="19">
        <f t="shared" si="12"/>
        <v>0</v>
      </c>
      <c r="R85" s="19">
        <f t="shared" si="12"/>
        <v>0</v>
      </c>
      <c r="S85" s="19">
        <f t="shared" si="12"/>
        <v>0</v>
      </c>
      <c r="T85" s="19">
        <f t="shared" si="12"/>
        <v>0</v>
      </c>
      <c r="U85" s="19">
        <f t="shared" si="12"/>
        <v>0</v>
      </c>
      <c r="V85" s="19">
        <f t="shared" si="12"/>
        <v>0</v>
      </c>
      <c r="W85" s="19">
        <f t="shared" si="12"/>
        <v>0</v>
      </c>
      <c r="X85" s="19">
        <f t="shared" si="12"/>
        <v>0</v>
      </c>
      <c r="Y85" s="19">
        <f t="shared" si="12"/>
        <v>0</v>
      </c>
      <c r="Z85" s="19">
        <f t="shared" si="12"/>
        <v>0</v>
      </c>
      <c r="AA85" s="19">
        <f t="shared" si="12"/>
        <v>0</v>
      </c>
      <c r="AB85" s="169">
        <f t="shared" si="0"/>
        <v>1014592.46</v>
      </c>
      <c r="AC85" s="169">
        <f>SUM(AC86:AC88)</f>
        <v>1014592.46</v>
      </c>
      <c r="AD85" s="170"/>
      <c r="AE85" s="169"/>
      <c r="AF85" s="171">
        <f>AF86+AF88</f>
        <v>671382.27</v>
      </c>
      <c r="AG85" s="172">
        <f t="shared" si="10"/>
        <v>66.17260589537597</v>
      </c>
    </row>
    <row r="86" spans="1:33" ht="25.5">
      <c r="A86" s="11"/>
      <c r="B86" s="22" t="s">
        <v>32</v>
      </c>
      <c r="AB86" s="43">
        <f aca="true" t="shared" si="13" ref="AB86:AB111">AC86+AD86</f>
        <v>559092.46</v>
      </c>
      <c r="AC86" s="20">
        <f>439698+119394.46</f>
        <v>559092.46</v>
      </c>
      <c r="AD86" s="67"/>
      <c r="AE86" s="20"/>
      <c r="AF86" s="123">
        <f>80937.24+20234.31+20234.31+23108.63+22431.99+23108.63+23108.63+23108.63</f>
        <v>236272.37</v>
      </c>
      <c r="AG86" s="160">
        <f t="shared" si="10"/>
        <v>42.259981470685545</v>
      </c>
    </row>
    <row r="87" spans="1:33" ht="51.75">
      <c r="A87" s="11"/>
      <c r="B87" s="22" t="s">
        <v>188</v>
      </c>
      <c r="AB87" s="43">
        <f t="shared" si="13"/>
        <v>20000</v>
      </c>
      <c r="AC87" s="20">
        <v>20000</v>
      </c>
      <c r="AD87" s="67"/>
      <c r="AE87" s="20"/>
      <c r="AF87" s="123"/>
      <c r="AG87" s="160">
        <f t="shared" si="10"/>
        <v>0</v>
      </c>
    </row>
    <row r="88" spans="1:33" ht="37.5" customHeight="1">
      <c r="A88" s="11"/>
      <c r="B88" s="22" t="s">
        <v>33</v>
      </c>
      <c r="AB88" s="43">
        <f t="shared" si="13"/>
        <v>435500</v>
      </c>
      <c r="AC88" s="20">
        <f>87853+347647</f>
        <v>435500</v>
      </c>
      <c r="AD88" s="62"/>
      <c r="AE88" s="20"/>
      <c r="AF88" s="123">
        <f>165041+110068.9+160000</f>
        <v>435109.9</v>
      </c>
      <c r="AG88" s="160">
        <f t="shared" si="10"/>
        <v>99.91042479908153</v>
      </c>
    </row>
    <row r="89" spans="1:33" ht="25.5">
      <c r="A89" s="27" t="s">
        <v>125</v>
      </c>
      <c r="B89" s="21" t="s">
        <v>36</v>
      </c>
      <c r="AB89" s="48">
        <f t="shared" si="13"/>
        <v>16513696.42</v>
      </c>
      <c r="AC89" s="19">
        <f>SUM(AC90:AC92)</f>
        <v>15813696.42</v>
      </c>
      <c r="AD89" s="73">
        <f>AD93</f>
        <v>700000</v>
      </c>
      <c r="AE89" s="73">
        <f>AE93</f>
        <v>700000</v>
      </c>
      <c r="AF89" s="23">
        <f>SUM(AF90:AF92)</f>
        <v>5839214.670000001</v>
      </c>
      <c r="AG89" s="122">
        <f t="shared" si="10"/>
        <v>35.359828117755846</v>
      </c>
    </row>
    <row r="90" spans="1:33" ht="39">
      <c r="A90" s="11"/>
      <c r="B90" s="22" t="s">
        <v>49</v>
      </c>
      <c r="AB90" s="43">
        <f t="shared" si="13"/>
        <v>14884984.41</v>
      </c>
      <c r="AC90" s="20">
        <f>14372949+512035.41</f>
        <v>14884984.41</v>
      </c>
      <c r="AD90" s="74"/>
      <c r="AE90" s="20"/>
      <c r="AF90" s="128">
        <f>3239581.88+288592.38+183500+271256.86+183500+55896.13+18000+17918.75+337152.04+195200+3200+33100.2+7373.7+3000+460144.7+195200</f>
        <v>5492616.640000001</v>
      </c>
      <c r="AG90" s="160">
        <f t="shared" si="10"/>
        <v>36.90038557453887</v>
      </c>
    </row>
    <row r="91" spans="1:33" ht="36" customHeight="1">
      <c r="A91" s="11"/>
      <c r="B91" s="22" t="s">
        <v>61</v>
      </c>
      <c r="AB91" s="43">
        <f t="shared" si="13"/>
        <v>898712.01</v>
      </c>
      <c r="AC91" s="20">
        <v>898712.01</v>
      </c>
      <c r="AD91" s="63"/>
      <c r="AE91" s="20"/>
      <c r="AF91" s="128">
        <f>145332+51839.42+77926.65+65541.63+5958.33</f>
        <v>346598.02999999997</v>
      </c>
      <c r="AG91" s="160">
        <f t="shared" si="10"/>
        <v>38.56608414524247</v>
      </c>
    </row>
    <row r="92" spans="1:33" ht="63.75" customHeight="1">
      <c r="A92" s="11"/>
      <c r="B92" s="22" t="s">
        <v>79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43">
        <f t="shared" si="13"/>
        <v>30000</v>
      </c>
      <c r="AC92" s="20">
        <v>30000</v>
      </c>
      <c r="AD92" s="76"/>
      <c r="AE92" s="20"/>
      <c r="AF92" s="123"/>
      <c r="AG92" s="160">
        <f t="shared" si="10"/>
        <v>0</v>
      </c>
    </row>
    <row r="93" spans="1:33" ht="18" customHeight="1">
      <c r="A93" s="11"/>
      <c r="B93" s="22" t="s">
        <v>178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146">
        <f>AD93</f>
        <v>700000</v>
      </c>
      <c r="AC93" s="20"/>
      <c r="AD93" s="18">
        <v>700000</v>
      </c>
      <c r="AE93" s="77">
        <v>700000</v>
      </c>
      <c r="AF93" s="147"/>
      <c r="AG93" s="160">
        <f t="shared" si="10"/>
        <v>0</v>
      </c>
    </row>
    <row r="94" spans="1:33" ht="36" customHeight="1">
      <c r="A94" s="27" t="s">
        <v>126</v>
      </c>
      <c r="B94" s="21" t="s">
        <v>12</v>
      </c>
      <c r="C94" s="19">
        <f aca="true" t="shared" si="14" ref="C94:AA94">SUM(C95:C95)</f>
        <v>130000</v>
      </c>
      <c r="D94" s="19">
        <f t="shared" si="14"/>
        <v>130000</v>
      </c>
      <c r="E94" s="19">
        <f t="shared" si="14"/>
        <v>130000</v>
      </c>
      <c r="F94" s="19">
        <f t="shared" si="14"/>
        <v>130000</v>
      </c>
      <c r="G94" s="19">
        <f t="shared" si="14"/>
        <v>130000</v>
      </c>
      <c r="H94" s="19">
        <f t="shared" si="14"/>
        <v>130000</v>
      </c>
      <c r="I94" s="19">
        <f t="shared" si="14"/>
        <v>130000</v>
      </c>
      <c r="J94" s="19">
        <f t="shared" si="14"/>
        <v>130000</v>
      </c>
      <c r="K94" s="19">
        <f t="shared" si="14"/>
        <v>130000</v>
      </c>
      <c r="L94" s="19">
        <f t="shared" si="14"/>
        <v>130000</v>
      </c>
      <c r="M94" s="19">
        <f t="shared" si="14"/>
        <v>130000</v>
      </c>
      <c r="N94" s="19">
        <f t="shared" si="14"/>
        <v>130000</v>
      </c>
      <c r="O94" s="19">
        <f t="shared" si="14"/>
        <v>130000</v>
      </c>
      <c r="P94" s="19">
        <f t="shared" si="14"/>
        <v>130000</v>
      </c>
      <c r="Q94" s="19">
        <f t="shared" si="14"/>
        <v>130000</v>
      </c>
      <c r="R94" s="19">
        <f t="shared" si="14"/>
        <v>130000</v>
      </c>
      <c r="S94" s="19">
        <f t="shared" si="14"/>
        <v>130000</v>
      </c>
      <c r="T94" s="19">
        <f t="shared" si="14"/>
        <v>130000</v>
      </c>
      <c r="U94" s="19">
        <f t="shared" si="14"/>
        <v>130000</v>
      </c>
      <c r="V94" s="19">
        <f t="shared" si="14"/>
        <v>130000</v>
      </c>
      <c r="W94" s="19">
        <f t="shared" si="14"/>
        <v>130000</v>
      </c>
      <c r="X94" s="19">
        <f t="shared" si="14"/>
        <v>130000</v>
      </c>
      <c r="Y94" s="19">
        <f t="shared" si="14"/>
        <v>130000</v>
      </c>
      <c r="Z94" s="19">
        <f t="shared" si="14"/>
        <v>130000</v>
      </c>
      <c r="AA94" s="19">
        <f t="shared" si="14"/>
        <v>130000</v>
      </c>
      <c r="AB94" s="19">
        <f t="shared" si="13"/>
        <v>130000</v>
      </c>
      <c r="AC94" s="19">
        <f>SUM(AC95:AC95)</f>
        <v>130000</v>
      </c>
      <c r="AD94" s="14"/>
      <c r="AE94" s="40"/>
      <c r="AF94" s="37"/>
      <c r="AG94" s="122">
        <f t="shared" si="10"/>
        <v>0</v>
      </c>
    </row>
    <row r="95" spans="1:33" ht="27" customHeight="1">
      <c r="A95" s="11"/>
      <c r="B95" s="26" t="s">
        <v>13</v>
      </c>
      <c r="C95" s="20">
        <v>130000</v>
      </c>
      <c r="D95" s="20">
        <v>130000</v>
      </c>
      <c r="E95" s="20">
        <v>130000</v>
      </c>
      <c r="F95" s="20">
        <v>130000</v>
      </c>
      <c r="G95" s="20">
        <v>130000</v>
      </c>
      <c r="H95" s="20">
        <v>130000</v>
      </c>
      <c r="I95" s="20">
        <v>130000</v>
      </c>
      <c r="J95" s="20">
        <v>130000</v>
      </c>
      <c r="K95" s="20">
        <v>130000</v>
      </c>
      <c r="L95" s="20">
        <v>130000</v>
      </c>
      <c r="M95" s="20">
        <v>130000</v>
      </c>
      <c r="N95" s="20">
        <v>130000</v>
      </c>
      <c r="O95" s="20">
        <v>130000</v>
      </c>
      <c r="P95" s="20">
        <v>130000</v>
      </c>
      <c r="Q95" s="20">
        <v>130000</v>
      </c>
      <c r="R95" s="20">
        <v>130000</v>
      </c>
      <c r="S95" s="20">
        <v>130000</v>
      </c>
      <c r="T95" s="20">
        <v>130000</v>
      </c>
      <c r="U95" s="20">
        <v>130000</v>
      </c>
      <c r="V95" s="20">
        <v>130000</v>
      </c>
      <c r="W95" s="20">
        <v>130000</v>
      </c>
      <c r="X95" s="20">
        <v>130000</v>
      </c>
      <c r="Y95" s="20">
        <v>130000</v>
      </c>
      <c r="Z95" s="20">
        <v>130000</v>
      </c>
      <c r="AA95" s="20">
        <v>130000</v>
      </c>
      <c r="AB95" s="20">
        <f t="shared" si="13"/>
        <v>130000</v>
      </c>
      <c r="AC95" s="20">
        <v>130000</v>
      </c>
      <c r="AD95" s="20"/>
      <c r="AE95" s="37"/>
      <c r="AF95" s="37"/>
      <c r="AG95" s="160">
        <f t="shared" si="10"/>
        <v>0</v>
      </c>
    </row>
    <row r="96" spans="1:33" ht="30.75" customHeight="1">
      <c r="A96" s="27" t="s">
        <v>127</v>
      </c>
      <c r="B96" s="21" t="s">
        <v>26</v>
      </c>
      <c r="C96" s="19">
        <f aca="true" t="shared" si="15" ref="C96:AA96">SUM(C97:C98)</f>
        <v>1410029</v>
      </c>
      <c r="D96" s="19">
        <f t="shared" si="15"/>
        <v>1410029</v>
      </c>
      <c r="E96" s="19">
        <f t="shared" si="15"/>
        <v>1410029</v>
      </c>
      <c r="F96" s="19">
        <f t="shared" si="15"/>
        <v>1410029</v>
      </c>
      <c r="G96" s="19">
        <f t="shared" si="15"/>
        <v>1410029</v>
      </c>
      <c r="H96" s="19">
        <f t="shared" si="15"/>
        <v>1410029</v>
      </c>
      <c r="I96" s="19">
        <f t="shared" si="15"/>
        <v>1410029</v>
      </c>
      <c r="J96" s="19">
        <f t="shared" si="15"/>
        <v>1410029</v>
      </c>
      <c r="K96" s="19">
        <f t="shared" si="15"/>
        <v>1410029</v>
      </c>
      <c r="L96" s="19">
        <f t="shared" si="15"/>
        <v>1410029</v>
      </c>
      <c r="M96" s="19">
        <f t="shared" si="15"/>
        <v>1410029</v>
      </c>
      <c r="N96" s="19">
        <f t="shared" si="15"/>
        <v>1410029</v>
      </c>
      <c r="O96" s="19">
        <f t="shared" si="15"/>
        <v>1410029</v>
      </c>
      <c r="P96" s="19">
        <f t="shared" si="15"/>
        <v>1410029</v>
      </c>
      <c r="Q96" s="19">
        <f t="shared" si="15"/>
        <v>1410029</v>
      </c>
      <c r="R96" s="19">
        <f t="shared" si="15"/>
        <v>1410029</v>
      </c>
      <c r="S96" s="19">
        <f t="shared" si="15"/>
        <v>1410029</v>
      </c>
      <c r="T96" s="19">
        <f t="shared" si="15"/>
        <v>1410029</v>
      </c>
      <c r="U96" s="19">
        <f t="shared" si="15"/>
        <v>1410029</v>
      </c>
      <c r="V96" s="19">
        <f t="shared" si="15"/>
        <v>1410029</v>
      </c>
      <c r="W96" s="19">
        <f t="shared" si="15"/>
        <v>1410029</v>
      </c>
      <c r="X96" s="19">
        <f t="shared" si="15"/>
        <v>1410029</v>
      </c>
      <c r="Y96" s="19">
        <f t="shared" si="15"/>
        <v>1410029</v>
      </c>
      <c r="Z96" s="19">
        <f t="shared" si="15"/>
        <v>1410029</v>
      </c>
      <c r="AA96" s="19">
        <f t="shared" si="15"/>
        <v>1410029</v>
      </c>
      <c r="AB96" s="19">
        <f t="shared" si="13"/>
        <v>2210029</v>
      </c>
      <c r="AC96" s="19">
        <f>SUM(AC97:AC98)</f>
        <v>2210029</v>
      </c>
      <c r="AD96" s="15"/>
      <c r="AE96" s="40"/>
      <c r="AF96" s="23">
        <f>SUM(AF97:AF98)</f>
        <v>1072214.9000000001</v>
      </c>
      <c r="AG96" s="160">
        <f t="shared" si="10"/>
        <v>48.51587467856757</v>
      </c>
    </row>
    <row r="97" spans="1:33" ht="13.5">
      <c r="A97" s="27"/>
      <c r="B97" s="22" t="s">
        <v>22</v>
      </c>
      <c r="C97" s="20">
        <v>1410029</v>
      </c>
      <c r="D97" s="20">
        <v>1410029</v>
      </c>
      <c r="E97" s="20">
        <v>1410029</v>
      </c>
      <c r="F97" s="20">
        <v>1410029</v>
      </c>
      <c r="G97" s="20">
        <v>1410029</v>
      </c>
      <c r="H97" s="20">
        <v>1410029</v>
      </c>
      <c r="I97" s="20">
        <v>1410029</v>
      </c>
      <c r="J97" s="20">
        <v>1410029</v>
      </c>
      <c r="K97" s="20">
        <v>1410029</v>
      </c>
      <c r="L97" s="20">
        <v>1410029</v>
      </c>
      <c r="M97" s="20">
        <v>1410029</v>
      </c>
      <c r="N97" s="20">
        <v>1410029</v>
      </c>
      <c r="O97" s="20">
        <v>1410029</v>
      </c>
      <c r="P97" s="20">
        <v>1410029</v>
      </c>
      <c r="Q97" s="20">
        <v>1410029</v>
      </c>
      <c r="R97" s="20">
        <v>1410029</v>
      </c>
      <c r="S97" s="20">
        <v>1410029</v>
      </c>
      <c r="T97" s="20">
        <v>1410029</v>
      </c>
      <c r="U97" s="20">
        <v>1410029</v>
      </c>
      <c r="V97" s="20">
        <v>1410029</v>
      </c>
      <c r="W97" s="20">
        <v>1410029</v>
      </c>
      <c r="X97" s="20">
        <v>1410029</v>
      </c>
      <c r="Y97" s="20">
        <v>1410029</v>
      </c>
      <c r="Z97" s="20">
        <v>1410029</v>
      </c>
      <c r="AA97" s="20">
        <v>1410029</v>
      </c>
      <c r="AB97" s="20">
        <f t="shared" si="13"/>
        <v>2110029</v>
      </c>
      <c r="AC97" s="20">
        <f>1410029+700000</f>
        <v>2110029</v>
      </c>
      <c r="AD97" s="20"/>
      <c r="AE97" s="37"/>
      <c r="AF97" s="124">
        <f>598673.81+461491.26</f>
        <v>1060165.07</v>
      </c>
      <c r="AG97" s="160">
        <f t="shared" si="10"/>
        <v>50.244099488680014</v>
      </c>
    </row>
    <row r="98" spans="1:33" ht="13.5">
      <c r="A98" s="27"/>
      <c r="B98" s="26" t="s">
        <v>2</v>
      </c>
      <c r="AB98" s="20">
        <f t="shared" si="13"/>
        <v>100000</v>
      </c>
      <c r="AC98" s="20">
        <v>100000</v>
      </c>
      <c r="AD98" s="20"/>
      <c r="AE98" s="37"/>
      <c r="AF98" s="124">
        <f>1533.37+3783.47+2147.3+4585.69</f>
        <v>12049.83</v>
      </c>
      <c r="AG98" s="160">
        <f t="shared" si="10"/>
        <v>12.04983</v>
      </c>
    </row>
    <row r="99" spans="1:33" ht="13.5">
      <c r="A99" s="27" t="s">
        <v>128</v>
      </c>
      <c r="B99" s="21" t="s">
        <v>3</v>
      </c>
      <c r="C99" s="23">
        <v>230000</v>
      </c>
      <c r="D99" s="23">
        <v>230000</v>
      </c>
      <c r="E99" s="23">
        <v>230000</v>
      </c>
      <c r="F99" s="23">
        <v>230000</v>
      </c>
      <c r="G99" s="23">
        <v>230000</v>
      </c>
      <c r="H99" s="23">
        <v>230000</v>
      </c>
      <c r="I99" s="23">
        <v>230000</v>
      </c>
      <c r="J99" s="23">
        <v>230000</v>
      </c>
      <c r="K99" s="23">
        <v>230000</v>
      </c>
      <c r="L99" s="23">
        <v>230000</v>
      </c>
      <c r="M99" s="23">
        <v>230000</v>
      </c>
      <c r="N99" s="23">
        <v>230000</v>
      </c>
      <c r="O99" s="23">
        <v>230000</v>
      </c>
      <c r="P99" s="23">
        <v>230000</v>
      </c>
      <c r="Q99" s="23">
        <v>230000</v>
      </c>
      <c r="R99" s="23">
        <v>230000</v>
      </c>
      <c r="S99" s="23">
        <v>230000</v>
      </c>
      <c r="T99" s="23">
        <v>230000</v>
      </c>
      <c r="U99" s="23">
        <v>230000</v>
      </c>
      <c r="V99" s="23">
        <v>230000</v>
      </c>
      <c r="W99" s="23">
        <v>230000</v>
      </c>
      <c r="X99" s="23">
        <v>230000</v>
      </c>
      <c r="Y99" s="23">
        <v>230000</v>
      </c>
      <c r="Z99" s="23">
        <v>230000</v>
      </c>
      <c r="AA99" s="23">
        <v>230000</v>
      </c>
      <c r="AB99" s="23">
        <f t="shared" si="13"/>
        <v>230000</v>
      </c>
      <c r="AC99" s="23">
        <v>230000</v>
      </c>
      <c r="AD99" s="46"/>
      <c r="AE99" s="23"/>
      <c r="AF99" s="125">
        <f>13200+29766</f>
        <v>42966</v>
      </c>
      <c r="AG99" s="119">
        <f t="shared" si="10"/>
        <v>18.680869565217392</v>
      </c>
    </row>
    <row r="100" spans="1:33" ht="13.5">
      <c r="A100" s="27" t="s">
        <v>129</v>
      </c>
      <c r="B100" s="21" t="s">
        <v>14</v>
      </c>
      <c r="C100" s="23">
        <f aca="true" t="shared" si="16" ref="C100:AA100">SUM(C101:C102)</f>
        <v>118453</v>
      </c>
      <c r="D100" s="23">
        <f t="shared" si="16"/>
        <v>118453</v>
      </c>
      <c r="E100" s="23">
        <f t="shared" si="16"/>
        <v>118453</v>
      </c>
      <c r="F100" s="23">
        <f t="shared" si="16"/>
        <v>118453</v>
      </c>
      <c r="G100" s="23">
        <f t="shared" si="16"/>
        <v>118453</v>
      </c>
      <c r="H100" s="23">
        <f t="shared" si="16"/>
        <v>118453</v>
      </c>
      <c r="I100" s="23">
        <f t="shared" si="16"/>
        <v>118453</v>
      </c>
      <c r="J100" s="23">
        <f t="shared" si="16"/>
        <v>118453</v>
      </c>
      <c r="K100" s="23">
        <f t="shared" si="16"/>
        <v>118453</v>
      </c>
      <c r="L100" s="23">
        <f t="shared" si="16"/>
        <v>118453</v>
      </c>
      <c r="M100" s="23">
        <f t="shared" si="16"/>
        <v>118453</v>
      </c>
      <c r="N100" s="23">
        <f t="shared" si="16"/>
        <v>118453</v>
      </c>
      <c r="O100" s="23">
        <f t="shared" si="16"/>
        <v>118453</v>
      </c>
      <c r="P100" s="23">
        <f t="shared" si="16"/>
        <v>118453</v>
      </c>
      <c r="Q100" s="23">
        <f t="shared" si="16"/>
        <v>118453</v>
      </c>
      <c r="R100" s="23">
        <f t="shared" si="16"/>
        <v>118453</v>
      </c>
      <c r="S100" s="23">
        <f t="shared" si="16"/>
        <v>118453</v>
      </c>
      <c r="T100" s="23">
        <f t="shared" si="16"/>
        <v>118453</v>
      </c>
      <c r="U100" s="23">
        <f t="shared" si="16"/>
        <v>118453</v>
      </c>
      <c r="V100" s="23">
        <f t="shared" si="16"/>
        <v>118453</v>
      </c>
      <c r="W100" s="23">
        <f t="shared" si="16"/>
        <v>118453</v>
      </c>
      <c r="X100" s="23">
        <f t="shared" si="16"/>
        <v>118453</v>
      </c>
      <c r="Y100" s="23">
        <f t="shared" si="16"/>
        <v>118453</v>
      </c>
      <c r="Z100" s="23">
        <f t="shared" si="16"/>
        <v>118453</v>
      </c>
      <c r="AA100" s="23">
        <f t="shared" si="16"/>
        <v>118453</v>
      </c>
      <c r="AB100" s="23">
        <f t="shared" si="13"/>
        <v>118453</v>
      </c>
      <c r="AC100" s="23">
        <f>SUM(AC101:AC102)</f>
        <v>118453</v>
      </c>
      <c r="AD100" s="19"/>
      <c r="AE100" s="68"/>
      <c r="AF100" s="23"/>
      <c r="AG100" s="122">
        <f t="shared" si="10"/>
        <v>0</v>
      </c>
    </row>
    <row r="101" spans="1:33" ht="13.5">
      <c r="A101" s="27"/>
      <c r="B101" s="26" t="s">
        <v>4</v>
      </c>
      <c r="C101" s="20">
        <v>111630</v>
      </c>
      <c r="D101" s="20">
        <v>111630</v>
      </c>
      <c r="E101" s="20">
        <v>111630</v>
      </c>
      <c r="F101" s="20">
        <v>111630</v>
      </c>
      <c r="G101" s="20">
        <v>111630</v>
      </c>
      <c r="H101" s="20">
        <v>111630</v>
      </c>
      <c r="I101" s="20">
        <v>111630</v>
      </c>
      <c r="J101" s="20">
        <v>111630</v>
      </c>
      <c r="K101" s="20">
        <v>111630</v>
      </c>
      <c r="L101" s="20">
        <v>111630</v>
      </c>
      <c r="M101" s="20">
        <v>111630</v>
      </c>
      <c r="N101" s="20">
        <v>111630</v>
      </c>
      <c r="O101" s="20">
        <v>111630</v>
      </c>
      <c r="P101" s="20">
        <v>111630</v>
      </c>
      <c r="Q101" s="20">
        <v>111630</v>
      </c>
      <c r="R101" s="20">
        <v>111630</v>
      </c>
      <c r="S101" s="20">
        <v>111630</v>
      </c>
      <c r="T101" s="20">
        <v>111630</v>
      </c>
      <c r="U101" s="20">
        <v>111630</v>
      </c>
      <c r="V101" s="20">
        <v>111630</v>
      </c>
      <c r="W101" s="20">
        <v>111630</v>
      </c>
      <c r="X101" s="20">
        <v>111630</v>
      </c>
      <c r="Y101" s="20">
        <v>111630</v>
      </c>
      <c r="Z101" s="20">
        <v>111630</v>
      </c>
      <c r="AA101" s="20">
        <v>111630</v>
      </c>
      <c r="AB101" s="20">
        <f t="shared" si="13"/>
        <v>111630</v>
      </c>
      <c r="AC101" s="20">
        <v>111630</v>
      </c>
      <c r="AD101" s="20"/>
      <c r="AE101" s="37"/>
      <c r="AF101" s="37"/>
      <c r="AG101" s="160">
        <f t="shared" si="10"/>
        <v>0</v>
      </c>
    </row>
    <row r="102" spans="1:33" ht="27.75" customHeight="1">
      <c r="A102" s="27"/>
      <c r="B102" s="26" t="s">
        <v>23</v>
      </c>
      <c r="C102" s="20">
        <v>6823</v>
      </c>
      <c r="D102" s="20">
        <v>6823</v>
      </c>
      <c r="E102" s="20">
        <v>6823</v>
      </c>
      <c r="F102" s="20">
        <v>6823</v>
      </c>
      <c r="G102" s="20">
        <v>6823</v>
      </c>
      <c r="H102" s="20">
        <v>6823</v>
      </c>
      <c r="I102" s="20">
        <v>6823</v>
      </c>
      <c r="J102" s="20">
        <v>6823</v>
      </c>
      <c r="K102" s="20">
        <v>6823</v>
      </c>
      <c r="L102" s="20">
        <v>6823</v>
      </c>
      <c r="M102" s="20">
        <v>6823</v>
      </c>
      <c r="N102" s="20">
        <v>6823</v>
      </c>
      <c r="O102" s="20">
        <v>6823</v>
      </c>
      <c r="P102" s="20">
        <v>6823</v>
      </c>
      <c r="Q102" s="20">
        <v>6823</v>
      </c>
      <c r="R102" s="20">
        <v>6823</v>
      </c>
      <c r="S102" s="20">
        <v>6823</v>
      </c>
      <c r="T102" s="20">
        <v>6823</v>
      </c>
      <c r="U102" s="20">
        <v>6823</v>
      </c>
      <c r="V102" s="20">
        <v>6823</v>
      </c>
      <c r="W102" s="20">
        <v>6823</v>
      </c>
      <c r="X102" s="20">
        <v>6823</v>
      </c>
      <c r="Y102" s="20">
        <v>6823</v>
      </c>
      <c r="Z102" s="20">
        <v>6823</v>
      </c>
      <c r="AA102" s="20">
        <v>6823</v>
      </c>
      <c r="AB102" s="20">
        <f t="shared" si="13"/>
        <v>6823</v>
      </c>
      <c r="AC102" s="20">
        <v>6823</v>
      </c>
      <c r="AD102" s="20"/>
      <c r="AE102" s="37"/>
      <c r="AF102" s="37"/>
      <c r="AG102" s="160">
        <f t="shared" si="10"/>
        <v>0</v>
      </c>
    </row>
    <row r="103" spans="1:33" ht="13.5">
      <c r="A103" s="27" t="s">
        <v>130</v>
      </c>
      <c r="B103" s="21" t="s">
        <v>5</v>
      </c>
      <c r="C103" s="23">
        <f aca="true" t="shared" si="17" ref="C103:AA103">SUM(C104:C105)</f>
        <v>2626</v>
      </c>
      <c r="D103" s="23">
        <f t="shared" si="17"/>
        <v>2626</v>
      </c>
      <c r="E103" s="23">
        <f t="shared" si="17"/>
        <v>2626</v>
      </c>
      <c r="F103" s="23">
        <f t="shared" si="17"/>
        <v>2626</v>
      </c>
      <c r="G103" s="23">
        <f t="shared" si="17"/>
        <v>2626</v>
      </c>
      <c r="H103" s="23">
        <f t="shared" si="17"/>
        <v>2626</v>
      </c>
      <c r="I103" s="23">
        <f t="shared" si="17"/>
        <v>2626</v>
      </c>
      <c r="J103" s="23">
        <f t="shared" si="17"/>
        <v>2626</v>
      </c>
      <c r="K103" s="23">
        <f t="shared" si="17"/>
        <v>2626</v>
      </c>
      <c r="L103" s="23">
        <f t="shared" si="17"/>
        <v>2626</v>
      </c>
      <c r="M103" s="23">
        <f t="shared" si="17"/>
        <v>2626</v>
      </c>
      <c r="N103" s="23">
        <f t="shared" si="17"/>
        <v>2626</v>
      </c>
      <c r="O103" s="23">
        <f t="shared" si="17"/>
        <v>2626</v>
      </c>
      <c r="P103" s="23">
        <f t="shared" si="17"/>
        <v>2626</v>
      </c>
      <c r="Q103" s="23">
        <f t="shared" si="17"/>
        <v>2626</v>
      </c>
      <c r="R103" s="23">
        <f t="shared" si="17"/>
        <v>2626</v>
      </c>
      <c r="S103" s="23">
        <f t="shared" si="17"/>
        <v>2626</v>
      </c>
      <c r="T103" s="23">
        <f t="shared" si="17"/>
        <v>2626</v>
      </c>
      <c r="U103" s="23">
        <f t="shared" si="17"/>
        <v>2626</v>
      </c>
      <c r="V103" s="23">
        <f t="shared" si="17"/>
        <v>2626</v>
      </c>
      <c r="W103" s="23">
        <f t="shared" si="17"/>
        <v>2626</v>
      </c>
      <c r="X103" s="23">
        <f t="shared" si="17"/>
        <v>2626</v>
      </c>
      <c r="Y103" s="23">
        <f t="shared" si="17"/>
        <v>2626</v>
      </c>
      <c r="Z103" s="23">
        <f t="shared" si="17"/>
        <v>2626</v>
      </c>
      <c r="AA103" s="23">
        <f t="shared" si="17"/>
        <v>2626</v>
      </c>
      <c r="AB103" s="23">
        <f t="shared" si="13"/>
        <v>2626</v>
      </c>
      <c r="AC103" s="23">
        <f>SUM(AC104:AC105)</f>
        <v>2626</v>
      </c>
      <c r="AD103" s="20"/>
      <c r="AE103" s="37"/>
      <c r="AF103" s="23"/>
      <c r="AG103" s="122">
        <f t="shared" si="10"/>
        <v>0</v>
      </c>
    </row>
    <row r="104" spans="1:33" ht="13.5">
      <c r="A104" s="11"/>
      <c r="B104" s="26" t="s">
        <v>6</v>
      </c>
      <c r="C104" s="20">
        <v>2474</v>
      </c>
      <c r="D104" s="20">
        <v>2474</v>
      </c>
      <c r="E104" s="20">
        <v>2474</v>
      </c>
      <c r="F104" s="20">
        <v>2474</v>
      </c>
      <c r="G104" s="20">
        <v>2474</v>
      </c>
      <c r="H104" s="20">
        <v>2474</v>
      </c>
      <c r="I104" s="20">
        <v>2474</v>
      </c>
      <c r="J104" s="20">
        <v>2474</v>
      </c>
      <c r="K104" s="20">
        <v>2474</v>
      </c>
      <c r="L104" s="20">
        <v>2474</v>
      </c>
      <c r="M104" s="20">
        <v>2474</v>
      </c>
      <c r="N104" s="20">
        <v>2474</v>
      </c>
      <c r="O104" s="20">
        <v>2474</v>
      </c>
      <c r="P104" s="20">
        <v>2474</v>
      </c>
      <c r="Q104" s="20">
        <v>2474</v>
      </c>
      <c r="R104" s="20">
        <v>2474</v>
      </c>
      <c r="S104" s="20">
        <v>2474</v>
      </c>
      <c r="T104" s="20">
        <v>2474</v>
      </c>
      <c r="U104" s="20">
        <v>2474</v>
      </c>
      <c r="V104" s="20">
        <v>2474</v>
      </c>
      <c r="W104" s="20">
        <v>2474</v>
      </c>
      <c r="X104" s="20">
        <v>2474</v>
      </c>
      <c r="Y104" s="20">
        <v>2474</v>
      </c>
      <c r="Z104" s="20">
        <v>2474</v>
      </c>
      <c r="AA104" s="20">
        <v>2474</v>
      </c>
      <c r="AB104" s="20">
        <f t="shared" si="13"/>
        <v>2474</v>
      </c>
      <c r="AC104" s="20">
        <v>2474</v>
      </c>
      <c r="AD104" s="20"/>
      <c r="AE104" s="37"/>
      <c r="AF104" s="37"/>
      <c r="AG104" s="160">
        <f t="shared" si="10"/>
        <v>0</v>
      </c>
    </row>
    <row r="105" spans="1:33" ht="13.5">
      <c r="A105" s="11"/>
      <c r="B105" s="26" t="s">
        <v>24</v>
      </c>
      <c r="C105" s="20">
        <v>152</v>
      </c>
      <c r="D105" s="20">
        <v>152</v>
      </c>
      <c r="E105" s="20">
        <v>152</v>
      </c>
      <c r="F105" s="20">
        <v>152</v>
      </c>
      <c r="G105" s="20">
        <v>152</v>
      </c>
      <c r="H105" s="20">
        <v>152</v>
      </c>
      <c r="I105" s="20">
        <v>152</v>
      </c>
      <c r="J105" s="20">
        <v>152</v>
      </c>
      <c r="K105" s="20">
        <v>152</v>
      </c>
      <c r="L105" s="20">
        <v>152</v>
      </c>
      <c r="M105" s="20">
        <v>152</v>
      </c>
      <c r="N105" s="20">
        <v>152</v>
      </c>
      <c r="O105" s="20">
        <v>152</v>
      </c>
      <c r="P105" s="20">
        <v>152</v>
      </c>
      <c r="Q105" s="20">
        <v>152</v>
      </c>
      <c r="R105" s="20">
        <v>152</v>
      </c>
      <c r="S105" s="20">
        <v>152</v>
      </c>
      <c r="T105" s="20">
        <v>152</v>
      </c>
      <c r="U105" s="20">
        <v>152</v>
      </c>
      <c r="V105" s="20">
        <v>152</v>
      </c>
      <c r="W105" s="20">
        <v>152</v>
      </c>
      <c r="X105" s="20">
        <v>152</v>
      </c>
      <c r="Y105" s="20">
        <v>152</v>
      </c>
      <c r="Z105" s="20">
        <v>152</v>
      </c>
      <c r="AA105" s="20">
        <v>152</v>
      </c>
      <c r="AB105" s="20">
        <f t="shared" si="13"/>
        <v>152</v>
      </c>
      <c r="AC105" s="20">
        <v>152</v>
      </c>
      <c r="AD105" s="20"/>
      <c r="AE105" s="37"/>
      <c r="AF105" s="37"/>
      <c r="AG105" s="160">
        <f t="shared" si="10"/>
        <v>0</v>
      </c>
    </row>
    <row r="106" spans="1:33" s="3" customFormat="1" ht="35.25" customHeight="1">
      <c r="A106" s="28" t="s">
        <v>73</v>
      </c>
      <c r="B106" s="24" t="s">
        <v>48</v>
      </c>
      <c r="C106" s="25">
        <f aca="true" t="shared" si="18" ref="C106:AA106">C107</f>
        <v>35280</v>
      </c>
      <c r="D106" s="25">
        <f t="shared" si="18"/>
        <v>35280</v>
      </c>
      <c r="E106" s="25">
        <f t="shared" si="18"/>
        <v>35280</v>
      </c>
      <c r="F106" s="25">
        <f t="shared" si="18"/>
        <v>35280</v>
      </c>
      <c r="G106" s="25">
        <f t="shared" si="18"/>
        <v>35280</v>
      </c>
      <c r="H106" s="25">
        <f t="shared" si="18"/>
        <v>35280</v>
      </c>
      <c r="I106" s="25">
        <f t="shared" si="18"/>
        <v>35280</v>
      </c>
      <c r="J106" s="25">
        <f t="shared" si="18"/>
        <v>35280</v>
      </c>
      <c r="K106" s="25">
        <f t="shared" si="18"/>
        <v>35280</v>
      </c>
      <c r="L106" s="25">
        <f t="shared" si="18"/>
        <v>35280</v>
      </c>
      <c r="M106" s="25">
        <f t="shared" si="18"/>
        <v>35280</v>
      </c>
      <c r="N106" s="25">
        <f t="shared" si="18"/>
        <v>35280</v>
      </c>
      <c r="O106" s="25">
        <f t="shared" si="18"/>
        <v>35280</v>
      </c>
      <c r="P106" s="25">
        <f t="shared" si="18"/>
        <v>35280</v>
      </c>
      <c r="Q106" s="25">
        <f t="shared" si="18"/>
        <v>35280</v>
      </c>
      <c r="R106" s="25">
        <f t="shared" si="18"/>
        <v>35280</v>
      </c>
      <c r="S106" s="25">
        <f t="shared" si="18"/>
        <v>35280</v>
      </c>
      <c r="T106" s="25">
        <f t="shared" si="18"/>
        <v>35280</v>
      </c>
      <c r="U106" s="25">
        <f t="shared" si="18"/>
        <v>35280</v>
      </c>
      <c r="V106" s="25">
        <f t="shared" si="18"/>
        <v>35280</v>
      </c>
      <c r="W106" s="25">
        <f t="shared" si="18"/>
        <v>35280</v>
      </c>
      <c r="X106" s="25">
        <f t="shared" si="18"/>
        <v>35280</v>
      </c>
      <c r="Y106" s="25">
        <f t="shared" si="18"/>
        <v>35280</v>
      </c>
      <c r="Z106" s="25">
        <f t="shared" si="18"/>
        <v>35280</v>
      </c>
      <c r="AA106" s="25">
        <f t="shared" si="18"/>
        <v>35280</v>
      </c>
      <c r="AB106" s="25">
        <f t="shared" si="13"/>
        <v>35280</v>
      </c>
      <c r="AC106" s="25">
        <f>AC107</f>
        <v>35280</v>
      </c>
      <c r="AD106" s="83"/>
      <c r="AE106" s="25"/>
      <c r="AF106" s="121"/>
      <c r="AG106" s="118">
        <f t="shared" si="10"/>
        <v>0</v>
      </c>
    </row>
    <row r="107" spans="1:33" ht="30" customHeight="1">
      <c r="A107" s="90" t="s">
        <v>104</v>
      </c>
      <c r="B107" s="91" t="s">
        <v>38</v>
      </c>
      <c r="C107" s="18">
        <v>35280</v>
      </c>
      <c r="D107" s="18">
        <v>35280</v>
      </c>
      <c r="E107" s="18">
        <v>35280</v>
      </c>
      <c r="F107" s="18">
        <v>35280</v>
      </c>
      <c r="G107" s="18">
        <v>35280</v>
      </c>
      <c r="H107" s="18">
        <v>35280</v>
      </c>
      <c r="I107" s="18">
        <v>35280</v>
      </c>
      <c r="J107" s="18">
        <v>35280</v>
      </c>
      <c r="K107" s="18">
        <v>35280</v>
      </c>
      <c r="L107" s="18">
        <v>35280</v>
      </c>
      <c r="M107" s="18">
        <v>35280</v>
      </c>
      <c r="N107" s="18">
        <v>35280</v>
      </c>
      <c r="O107" s="18">
        <v>35280</v>
      </c>
      <c r="P107" s="18">
        <v>35280</v>
      </c>
      <c r="Q107" s="18">
        <v>35280</v>
      </c>
      <c r="R107" s="18">
        <v>35280</v>
      </c>
      <c r="S107" s="18">
        <v>35280</v>
      </c>
      <c r="T107" s="18">
        <v>35280</v>
      </c>
      <c r="U107" s="18">
        <v>35280</v>
      </c>
      <c r="V107" s="18">
        <v>35280</v>
      </c>
      <c r="W107" s="18">
        <v>35280</v>
      </c>
      <c r="X107" s="18">
        <v>35280</v>
      </c>
      <c r="Y107" s="18">
        <v>35280</v>
      </c>
      <c r="Z107" s="18">
        <v>35280</v>
      </c>
      <c r="AA107" s="18">
        <v>35280</v>
      </c>
      <c r="AB107" s="58">
        <f t="shared" si="13"/>
        <v>35280</v>
      </c>
      <c r="AC107" s="58">
        <v>35280</v>
      </c>
      <c r="AD107" s="19"/>
      <c r="AE107" s="58"/>
      <c r="AF107" s="37"/>
      <c r="AG107" s="119">
        <f t="shared" si="10"/>
        <v>0</v>
      </c>
    </row>
    <row r="108" spans="1:33" s="3" customFormat="1" ht="30">
      <c r="A108" s="28" t="s">
        <v>105</v>
      </c>
      <c r="B108" s="24" t="s">
        <v>0</v>
      </c>
      <c r="C108" s="25">
        <f aca="true" t="shared" si="19" ref="C108:AA108">SUM(C110:C111)</f>
        <v>893820</v>
      </c>
      <c r="D108" s="25">
        <f t="shared" si="19"/>
        <v>893820</v>
      </c>
      <c r="E108" s="25">
        <f t="shared" si="19"/>
        <v>893820</v>
      </c>
      <c r="F108" s="25">
        <f t="shared" si="19"/>
        <v>893820</v>
      </c>
      <c r="G108" s="25">
        <f t="shared" si="19"/>
        <v>893820</v>
      </c>
      <c r="H108" s="25">
        <f t="shared" si="19"/>
        <v>893820</v>
      </c>
      <c r="I108" s="25">
        <f t="shared" si="19"/>
        <v>893820</v>
      </c>
      <c r="J108" s="25">
        <f t="shared" si="19"/>
        <v>893820</v>
      </c>
      <c r="K108" s="25">
        <f t="shared" si="19"/>
        <v>893820</v>
      </c>
      <c r="L108" s="25">
        <f t="shared" si="19"/>
        <v>893820</v>
      </c>
      <c r="M108" s="25">
        <f t="shared" si="19"/>
        <v>893820</v>
      </c>
      <c r="N108" s="25">
        <f t="shared" si="19"/>
        <v>893820</v>
      </c>
      <c r="O108" s="25">
        <f t="shared" si="19"/>
        <v>893820</v>
      </c>
      <c r="P108" s="25">
        <f t="shared" si="19"/>
        <v>893820</v>
      </c>
      <c r="Q108" s="25">
        <f t="shared" si="19"/>
        <v>893820</v>
      </c>
      <c r="R108" s="25">
        <f t="shared" si="19"/>
        <v>893820</v>
      </c>
      <c r="S108" s="25">
        <f t="shared" si="19"/>
        <v>893820</v>
      </c>
      <c r="T108" s="25">
        <f t="shared" si="19"/>
        <v>893820</v>
      </c>
      <c r="U108" s="25">
        <f t="shared" si="19"/>
        <v>893820</v>
      </c>
      <c r="V108" s="25">
        <f t="shared" si="19"/>
        <v>893820</v>
      </c>
      <c r="W108" s="25">
        <f t="shared" si="19"/>
        <v>893820</v>
      </c>
      <c r="X108" s="25">
        <f t="shared" si="19"/>
        <v>893820</v>
      </c>
      <c r="Y108" s="25">
        <f t="shared" si="19"/>
        <v>893820</v>
      </c>
      <c r="Z108" s="25">
        <f t="shared" si="19"/>
        <v>893820</v>
      </c>
      <c r="AA108" s="25">
        <f t="shared" si="19"/>
        <v>893820</v>
      </c>
      <c r="AB108" s="25">
        <f>AC108+AD108</f>
        <v>8155820</v>
      </c>
      <c r="AC108" s="55">
        <f>SUM(AC110:AC111)+AC112+AC113+AC114+AC115</f>
        <v>7965820</v>
      </c>
      <c r="AD108" s="25">
        <f>AD112</f>
        <v>190000</v>
      </c>
      <c r="AE108" s="25">
        <f>AE112</f>
        <v>190000</v>
      </c>
      <c r="AF108" s="55">
        <f>SUM(AF110:AF111)</f>
        <v>240599.54</v>
      </c>
      <c r="AG108" s="118">
        <f t="shared" si="10"/>
        <v>2.950034944371014</v>
      </c>
    </row>
    <row r="109" spans="1:33" ht="13.5">
      <c r="A109" s="27" t="s">
        <v>117</v>
      </c>
      <c r="B109" s="29" t="s">
        <v>16</v>
      </c>
      <c r="C109" s="23">
        <f aca="true" t="shared" si="20" ref="C109:AA109">C110+C111</f>
        <v>893820</v>
      </c>
      <c r="D109" s="23">
        <f t="shared" si="20"/>
        <v>893820</v>
      </c>
      <c r="E109" s="23">
        <f t="shared" si="20"/>
        <v>893820</v>
      </c>
      <c r="F109" s="23">
        <f t="shared" si="20"/>
        <v>893820</v>
      </c>
      <c r="G109" s="23">
        <f t="shared" si="20"/>
        <v>893820</v>
      </c>
      <c r="H109" s="23">
        <f t="shared" si="20"/>
        <v>893820</v>
      </c>
      <c r="I109" s="23">
        <f t="shared" si="20"/>
        <v>893820</v>
      </c>
      <c r="J109" s="23">
        <f t="shared" si="20"/>
        <v>893820</v>
      </c>
      <c r="K109" s="23">
        <f t="shared" si="20"/>
        <v>893820</v>
      </c>
      <c r="L109" s="23">
        <f t="shared" si="20"/>
        <v>893820</v>
      </c>
      <c r="M109" s="23">
        <f t="shared" si="20"/>
        <v>893820</v>
      </c>
      <c r="N109" s="23">
        <f t="shared" si="20"/>
        <v>893820</v>
      </c>
      <c r="O109" s="23">
        <f t="shared" si="20"/>
        <v>893820</v>
      </c>
      <c r="P109" s="23">
        <f t="shared" si="20"/>
        <v>893820</v>
      </c>
      <c r="Q109" s="23">
        <f t="shared" si="20"/>
        <v>893820</v>
      </c>
      <c r="R109" s="23">
        <f t="shared" si="20"/>
        <v>893820</v>
      </c>
      <c r="S109" s="23">
        <f t="shared" si="20"/>
        <v>893820</v>
      </c>
      <c r="T109" s="23">
        <f t="shared" si="20"/>
        <v>893820</v>
      </c>
      <c r="U109" s="23">
        <f t="shared" si="20"/>
        <v>893820</v>
      </c>
      <c r="V109" s="23">
        <f t="shared" si="20"/>
        <v>893820</v>
      </c>
      <c r="W109" s="23">
        <f t="shared" si="20"/>
        <v>893820</v>
      </c>
      <c r="X109" s="23">
        <f t="shared" si="20"/>
        <v>893820</v>
      </c>
      <c r="Y109" s="23">
        <f t="shared" si="20"/>
        <v>893820</v>
      </c>
      <c r="Z109" s="23">
        <f t="shared" si="20"/>
        <v>893820</v>
      </c>
      <c r="AA109" s="23">
        <f t="shared" si="20"/>
        <v>893820</v>
      </c>
      <c r="AB109" s="23">
        <f>AC109+AD109+AB112</f>
        <v>1083820</v>
      </c>
      <c r="AC109" s="70">
        <f>AC110+AC111</f>
        <v>893820</v>
      </c>
      <c r="AD109" s="20"/>
      <c r="AE109" s="37"/>
      <c r="AF109" s="159">
        <f>AF110</f>
        <v>240599.54</v>
      </c>
      <c r="AG109" s="122">
        <f t="shared" si="10"/>
        <v>22.199215736930487</v>
      </c>
    </row>
    <row r="110" spans="1:33" ht="51.75">
      <c r="A110" s="10"/>
      <c r="B110" s="91" t="s">
        <v>47</v>
      </c>
      <c r="C110" s="20">
        <v>821820</v>
      </c>
      <c r="D110" s="20">
        <v>821820</v>
      </c>
      <c r="E110" s="20">
        <v>821820</v>
      </c>
      <c r="F110" s="20">
        <v>821820</v>
      </c>
      <c r="G110" s="20">
        <v>821820</v>
      </c>
      <c r="H110" s="20">
        <v>821820</v>
      </c>
      <c r="I110" s="20">
        <v>821820</v>
      </c>
      <c r="J110" s="20">
        <v>821820</v>
      </c>
      <c r="K110" s="20">
        <v>821820</v>
      </c>
      <c r="L110" s="20">
        <v>821820</v>
      </c>
      <c r="M110" s="20">
        <v>821820</v>
      </c>
      <c r="N110" s="20">
        <v>821820</v>
      </c>
      <c r="O110" s="20">
        <v>821820</v>
      </c>
      <c r="P110" s="20">
        <v>821820</v>
      </c>
      <c r="Q110" s="20">
        <v>821820</v>
      </c>
      <c r="R110" s="20">
        <v>821820</v>
      </c>
      <c r="S110" s="20">
        <v>821820</v>
      </c>
      <c r="T110" s="20">
        <v>821820</v>
      </c>
      <c r="U110" s="20">
        <v>821820</v>
      </c>
      <c r="V110" s="20">
        <v>821820</v>
      </c>
      <c r="W110" s="20">
        <v>821820</v>
      </c>
      <c r="X110" s="20">
        <v>821820</v>
      </c>
      <c r="Y110" s="20">
        <v>821820</v>
      </c>
      <c r="Z110" s="20">
        <v>821820</v>
      </c>
      <c r="AA110" s="20">
        <v>821820</v>
      </c>
      <c r="AB110" s="58">
        <f t="shared" si="13"/>
        <v>821820</v>
      </c>
      <c r="AC110" s="57">
        <v>821820</v>
      </c>
      <c r="AD110" s="20"/>
      <c r="AE110" s="37"/>
      <c r="AF110" s="126">
        <f>109655.91+23259.68+27706.63+7350+18352.85+22641.26+10396+21237.21</f>
        <v>240599.54</v>
      </c>
      <c r="AG110" s="119">
        <f t="shared" si="10"/>
        <v>29.276427928256798</v>
      </c>
    </row>
    <row r="111" spans="1:33" ht="25.5">
      <c r="A111" s="10"/>
      <c r="B111" s="91" t="s">
        <v>44</v>
      </c>
      <c r="C111" s="20">
        <v>72000</v>
      </c>
      <c r="D111" s="20">
        <v>72000</v>
      </c>
      <c r="E111" s="20">
        <v>72000</v>
      </c>
      <c r="F111" s="20">
        <v>72000</v>
      </c>
      <c r="G111" s="20">
        <v>72000</v>
      </c>
      <c r="H111" s="20">
        <v>72000</v>
      </c>
      <c r="I111" s="20">
        <v>72000</v>
      </c>
      <c r="J111" s="20">
        <v>72000</v>
      </c>
      <c r="K111" s="20">
        <v>72000</v>
      </c>
      <c r="L111" s="20">
        <v>72000</v>
      </c>
      <c r="M111" s="20">
        <v>72000</v>
      </c>
      <c r="N111" s="20">
        <v>72000</v>
      </c>
      <c r="O111" s="20">
        <v>72000</v>
      </c>
      <c r="P111" s="20">
        <v>72000</v>
      </c>
      <c r="Q111" s="20">
        <v>72000</v>
      </c>
      <c r="R111" s="20">
        <v>72000</v>
      </c>
      <c r="S111" s="20">
        <v>72000</v>
      </c>
      <c r="T111" s="20">
        <v>72000</v>
      </c>
      <c r="U111" s="20">
        <v>72000</v>
      </c>
      <c r="V111" s="20">
        <v>72000</v>
      </c>
      <c r="W111" s="20">
        <v>72000</v>
      </c>
      <c r="X111" s="20">
        <v>72000</v>
      </c>
      <c r="Y111" s="20">
        <v>72000</v>
      </c>
      <c r="Z111" s="20">
        <v>72000</v>
      </c>
      <c r="AA111" s="20">
        <v>72000</v>
      </c>
      <c r="AB111" s="58">
        <f t="shared" si="13"/>
        <v>72000</v>
      </c>
      <c r="AC111" s="57">
        <v>72000</v>
      </c>
      <c r="AD111" s="19"/>
      <c r="AE111" s="37"/>
      <c r="AF111" s="37"/>
      <c r="AG111" s="119">
        <f t="shared" si="10"/>
        <v>0</v>
      </c>
    </row>
    <row r="112" spans="1:33" ht="25.5">
      <c r="A112" s="10"/>
      <c r="B112" s="105" t="s">
        <v>170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6">
        <f>AD112</f>
        <v>190000</v>
      </c>
      <c r="AC112" s="149"/>
      <c r="AD112" s="152">
        <f>50000+140000</f>
        <v>190000</v>
      </c>
      <c r="AE112" s="152">
        <f>AD112</f>
        <v>190000</v>
      </c>
      <c r="AF112" s="37"/>
      <c r="AG112" s="119">
        <f t="shared" si="10"/>
        <v>0</v>
      </c>
    </row>
    <row r="113" spans="1:33" ht="25.5">
      <c r="A113" s="173" t="s">
        <v>180</v>
      </c>
      <c r="B113" s="148" t="s">
        <v>181</v>
      </c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50">
        <f>AC113</f>
        <v>3500000</v>
      </c>
      <c r="AC113" s="174">
        <v>3500000</v>
      </c>
      <c r="AD113" s="109"/>
      <c r="AE113" s="109"/>
      <c r="AF113" s="151"/>
      <c r="AG113" s="122">
        <f t="shared" si="10"/>
        <v>0</v>
      </c>
    </row>
    <row r="114" spans="1:33" ht="90.75">
      <c r="A114" s="173" t="s">
        <v>190</v>
      </c>
      <c r="B114" s="175" t="s">
        <v>192</v>
      </c>
      <c r="C114" s="176"/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  <c r="AB114" s="150">
        <f>AC114</f>
        <v>2000000</v>
      </c>
      <c r="AC114" s="70">
        <v>2000000</v>
      </c>
      <c r="AD114" s="57"/>
      <c r="AE114" s="57"/>
      <c r="AF114" s="151"/>
      <c r="AG114" s="122">
        <f t="shared" si="10"/>
        <v>0</v>
      </c>
    </row>
    <row r="115" spans="1:33" ht="90.75">
      <c r="A115" s="173" t="s">
        <v>191</v>
      </c>
      <c r="B115" s="175" t="s">
        <v>193</v>
      </c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50">
        <f>AC115</f>
        <v>1572000</v>
      </c>
      <c r="AC115" s="70">
        <v>1572000</v>
      </c>
      <c r="AD115" s="57"/>
      <c r="AE115" s="57"/>
      <c r="AF115" s="151"/>
      <c r="AG115" s="122">
        <f t="shared" si="10"/>
        <v>0</v>
      </c>
    </row>
    <row r="116" spans="1:33" ht="42" customHeight="1">
      <c r="A116" s="93" t="s">
        <v>131</v>
      </c>
      <c r="B116" s="135" t="s">
        <v>74</v>
      </c>
      <c r="C116" s="69" t="e">
        <f>SUM(#REF!)</f>
        <v>#REF!</v>
      </c>
      <c r="D116" s="69" t="e">
        <f>SUM(#REF!)</f>
        <v>#REF!</v>
      </c>
      <c r="E116" s="69" t="e">
        <f>SUM(#REF!)</f>
        <v>#REF!</v>
      </c>
      <c r="F116" s="69" t="e">
        <f>SUM(#REF!)</f>
        <v>#REF!</v>
      </c>
      <c r="G116" s="69" t="e">
        <f>SUM(#REF!)</f>
        <v>#REF!</v>
      </c>
      <c r="H116" s="69" t="e">
        <f>SUM(#REF!)</f>
        <v>#REF!</v>
      </c>
      <c r="I116" s="69" t="e">
        <f>SUM(#REF!)</f>
        <v>#REF!</v>
      </c>
      <c r="J116" s="69" t="e">
        <f>SUM(#REF!)</f>
        <v>#REF!</v>
      </c>
      <c r="K116" s="69" t="e">
        <f>SUM(#REF!)</f>
        <v>#REF!</v>
      </c>
      <c r="L116" s="69" t="e">
        <f>SUM(#REF!)</f>
        <v>#REF!</v>
      </c>
      <c r="M116" s="69" t="e">
        <f>SUM(#REF!)</f>
        <v>#REF!</v>
      </c>
      <c r="N116" s="69" t="e">
        <f>SUM(#REF!)</f>
        <v>#REF!</v>
      </c>
      <c r="O116" s="69" t="e">
        <f>SUM(#REF!)</f>
        <v>#REF!</v>
      </c>
      <c r="P116" s="69" t="e">
        <f>SUM(#REF!)</f>
        <v>#REF!</v>
      </c>
      <c r="Q116" s="69" t="e">
        <f>SUM(#REF!)</f>
        <v>#REF!</v>
      </c>
      <c r="R116" s="69" t="e">
        <f>SUM(#REF!)</f>
        <v>#REF!</v>
      </c>
      <c r="S116" s="69" t="e">
        <f>SUM(#REF!)</f>
        <v>#REF!</v>
      </c>
      <c r="T116" s="69" t="e">
        <f>SUM(#REF!)</f>
        <v>#REF!</v>
      </c>
      <c r="U116" s="69" t="e">
        <f>SUM(#REF!)</f>
        <v>#REF!</v>
      </c>
      <c r="V116" s="69" t="e">
        <f>SUM(#REF!)</f>
        <v>#REF!</v>
      </c>
      <c r="W116" s="69" t="e">
        <f>SUM(#REF!)</f>
        <v>#REF!</v>
      </c>
      <c r="X116" s="69" t="e">
        <f>SUM(#REF!)</f>
        <v>#REF!</v>
      </c>
      <c r="Y116" s="69" t="e">
        <f>SUM(#REF!)</f>
        <v>#REF!</v>
      </c>
      <c r="Z116" s="69" t="e">
        <f>SUM(#REF!)</f>
        <v>#REF!</v>
      </c>
      <c r="AA116" s="69" t="e">
        <f>SUM(#REF!)</f>
        <v>#REF!</v>
      </c>
      <c r="AB116" s="89">
        <f>AB117+AD116</f>
        <v>16829251.08</v>
      </c>
      <c r="AC116" s="177">
        <f>AC117</f>
        <v>16829251.08</v>
      </c>
      <c r="AD116" s="163"/>
      <c r="AE116" s="69"/>
      <c r="AF116" s="162">
        <f>AF117</f>
        <v>9923711.13</v>
      </c>
      <c r="AG116" s="118">
        <f t="shared" si="10"/>
        <v>58.96703948872336</v>
      </c>
    </row>
    <row r="117" spans="1:33" ht="51.75">
      <c r="A117" s="113" t="s">
        <v>132</v>
      </c>
      <c r="B117" s="107" t="s">
        <v>75</v>
      </c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9">
        <f>AC117+AD117</f>
        <v>16829251.08</v>
      </c>
      <c r="AC117" s="109">
        <f>829251.08+16000000</f>
        <v>16829251.08</v>
      </c>
      <c r="AD117" s="77"/>
      <c r="AE117" s="57"/>
      <c r="AF117" s="109">
        <v>9923711.13</v>
      </c>
      <c r="AG117" s="119">
        <f t="shared" si="10"/>
        <v>58.96703948872336</v>
      </c>
    </row>
    <row r="118" spans="1:33" ht="30">
      <c r="A118" s="101" t="s">
        <v>139</v>
      </c>
      <c r="B118" s="110" t="s">
        <v>140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11">
        <f>AC118</f>
        <v>25000000</v>
      </c>
      <c r="AC118" s="111">
        <f>AC119</f>
        <v>25000000</v>
      </c>
      <c r="AD118" s="112"/>
      <c r="AE118" s="89"/>
      <c r="AF118" s="121"/>
      <c r="AG118" s="118">
        <f t="shared" si="10"/>
        <v>0</v>
      </c>
    </row>
    <row r="119" spans="1:33" ht="80.25" customHeight="1">
      <c r="A119" s="90" t="s">
        <v>141</v>
      </c>
      <c r="B119" s="114" t="s">
        <v>186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09">
        <f>AC119+AD119</f>
        <v>25000000</v>
      </c>
      <c r="AC119" s="57">
        <v>25000000</v>
      </c>
      <c r="AD119" s="71"/>
      <c r="AE119" s="57"/>
      <c r="AF119" s="37"/>
      <c r="AG119" s="119">
        <f t="shared" si="10"/>
        <v>0</v>
      </c>
    </row>
    <row r="120" spans="1:33" ht="20.25" customHeight="1">
      <c r="A120" s="90"/>
      <c r="B120" s="155" t="s">
        <v>182</v>
      </c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7">
        <f>AC120+AD120</f>
        <v>164022997.39</v>
      </c>
      <c r="AC120" s="157">
        <f>AC118+AC116+AC108+AC106+AC54+AC52+AC10</f>
        <v>133739145.96</v>
      </c>
      <c r="AD120" s="157">
        <f>AD118+AD116+AD108+AD106+AD54+AD52+AD10</f>
        <v>30283851.43</v>
      </c>
      <c r="AE120" s="157">
        <f>AE118+AE116+AE108+AE106+AE54+AE52+AE10</f>
        <v>30283851.43</v>
      </c>
      <c r="AF120" s="157">
        <f>AF118+AF116+AF108+AF106+AF54+AF52+AF10</f>
        <v>39941766.65</v>
      </c>
      <c r="AG120" s="158">
        <f t="shared" si="10"/>
        <v>24.351321025447334</v>
      </c>
    </row>
    <row r="121" spans="1:33" ht="15.75" customHeight="1">
      <c r="A121" s="187" t="s">
        <v>176</v>
      </c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9"/>
    </row>
    <row r="122" spans="1:33" ht="18" customHeight="1">
      <c r="A122" s="140" t="s">
        <v>41</v>
      </c>
      <c r="B122" s="141" t="s">
        <v>37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142">
        <f>AB123</f>
        <v>300000</v>
      </c>
      <c r="AC122" s="143"/>
      <c r="AD122" s="143">
        <f>AD123</f>
        <v>300000</v>
      </c>
      <c r="AE122" s="143">
        <f>AE123</f>
        <v>300000</v>
      </c>
      <c r="AF122" s="144"/>
      <c r="AG122" s="145">
        <f>AF122/AB122*100</f>
        <v>0</v>
      </c>
    </row>
    <row r="123" spans="1:33" ht="33" customHeight="1">
      <c r="A123" s="90" t="s">
        <v>27</v>
      </c>
      <c r="B123" s="114" t="s">
        <v>177</v>
      </c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109">
        <v>300000</v>
      </c>
      <c r="AC123" s="57"/>
      <c r="AD123" s="57">
        <v>300000</v>
      </c>
      <c r="AE123" s="57">
        <v>300000</v>
      </c>
      <c r="AF123" s="37"/>
      <c r="AG123" s="119">
        <f>AF123/AB123*100</f>
        <v>0</v>
      </c>
    </row>
    <row r="124" spans="1:33" ht="18.75" customHeight="1">
      <c r="A124" s="87"/>
      <c r="B124" s="153" t="s">
        <v>183</v>
      </c>
      <c r="C124" s="88">
        <f aca="true" t="shared" si="21" ref="C124:AA124">C106+C54+C108</f>
        <v>9203452</v>
      </c>
      <c r="D124" s="88">
        <f t="shared" si="21"/>
        <v>9203452</v>
      </c>
      <c r="E124" s="88">
        <f t="shared" si="21"/>
        <v>9203452</v>
      </c>
      <c r="F124" s="88">
        <f t="shared" si="21"/>
        <v>9203452</v>
      </c>
      <c r="G124" s="88">
        <f t="shared" si="21"/>
        <v>9203452</v>
      </c>
      <c r="H124" s="88">
        <f t="shared" si="21"/>
        <v>9203452</v>
      </c>
      <c r="I124" s="88">
        <f t="shared" si="21"/>
        <v>9203452</v>
      </c>
      <c r="J124" s="88">
        <f t="shared" si="21"/>
        <v>9203452</v>
      </c>
      <c r="K124" s="88">
        <f t="shared" si="21"/>
        <v>9203452</v>
      </c>
      <c r="L124" s="88">
        <f t="shared" si="21"/>
        <v>9203452</v>
      </c>
      <c r="M124" s="88">
        <f t="shared" si="21"/>
        <v>9203452</v>
      </c>
      <c r="N124" s="88">
        <f t="shared" si="21"/>
        <v>9203452</v>
      </c>
      <c r="O124" s="88">
        <f t="shared" si="21"/>
        <v>9203452</v>
      </c>
      <c r="P124" s="88">
        <f t="shared" si="21"/>
        <v>9203452</v>
      </c>
      <c r="Q124" s="88">
        <f t="shared" si="21"/>
        <v>9203452</v>
      </c>
      <c r="R124" s="88">
        <f t="shared" si="21"/>
        <v>9203452</v>
      </c>
      <c r="S124" s="88">
        <f t="shared" si="21"/>
        <v>9203452</v>
      </c>
      <c r="T124" s="88">
        <f t="shared" si="21"/>
        <v>9203452</v>
      </c>
      <c r="U124" s="88">
        <f t="shared" si="21"/>
        <v>9203452</v>
      </c>
      <c r="V124" s="88">
        <f t="shared" si="21"/>
        <v>9203452</v>
      </c>
      <c r="W124" s="88">
        <f t="shared" si="21"/>
        <v>9203452</v>
      </c>
      <c r="X124" s="88">
        <f t="shared" si="21"/>
        <v>9203452</v>
      </c>
      <c r="Y124" s="88">
        <f t="shared" si="21"/>
        <v>9203452</v>
      </c>
      <c r="Z124" s="88">
        <f t="shared" si="21"/>
        <v>9203452</v>
      </c>
      <c r="AA124" s="88">
        <f t="shared" si="21"/>
        <v>9203452</v>
      </c>
      <c r="AB124" s="88">
        <f>AC124+AD124</f>
        <v>164322997.39</v>
      </c>
      <c r="AC124" s="88">
        <f>AC118+AC116+AC108+AC106+AC54+AC52+AC10</f>
        <v>133739145.96</v>
      </c>
      <c r="AD124" s="88">
        <f>AD118+AD116+AD108+AD106+AD54+AD52+AD10+AD122</f>
        <v>30583851.43</v>
      </c>
      <c r="AE124" s="88">
        <f>AE118+AE116+AE108+AE106+AE54+AE52+AE10+AE122</f>
        <v>30583851.43</v>
      </c>
      <c r="AF124" s="88">
        <f>AF118+AF116+AF108+AF106+AF54+AF52+AF10+AF122</f>
        <v>39941766.65</v>
      </c>
      <c r="AG124" s="118">
        <f>AF124/AB124*100</f>
        <v>24.306863484971146</v>
      </c>
    </row>
    <row r="125" spans="14:30" ht="12.75">
      <c r="N125" s="8"/>
      <c r="P125" s="13"/>
      <c r="Q125" s="13"/>
      <c r="AD125" s="6"/>
    </row>
    <row r="126" spans="14:30" ht="12.75">
      <c r="N126" s="8"/>
      <c r="P126" s="12"/>
      <c r="Q126" s="12"/>
      <c r="AD126" s="78"/>
    </row>
    <row r="127" spans="1:32" s="4" customFormat="1" ht="18">
      <c r="A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16"/>
      <c r="O127" s="5"/>
      <c r="P127" s="17"/>
      <c r="Q127" s="17"/>
      <c r="R127" s="17"/>
      <c r="S127" s="17"/>
      <c r="T127" s="17"/>
      <c r="U127" s="17"/>
      <c r="V127" s="17"/>
      <c r="W127" s="5"/>
      <c r="X127" s="5"/>
      <c r="Y127" s="5"/>
      <c r="Z127" s="5"/>
      <c r="AA127" s="5"/>
      <c r="AB127" s="5"/>
      <c r="AC127" s="5"/>
      <c r="AD127" s="79"/>
      <c r="AF127" s="4" t="s">
        <v>187</v>
      </c>
    </row>
    <row r="128" spans="14:30" ht="12.75">
      <c r="N128" s="8"/>
      <c r="P128" s="12"/>
      <c r="Q128" s="12"/>
      <c r="R128" s="12"/>
      <c r="S128" s="12"/>
      <c r="T128" s="12"/>
      <c r="U128" s="12"/>
      <c r="V128" s="12"/>
      <c r="AD128" s="78"/>
    </row>
    <row r="129" spans="2:30" ht="12.75">
      <c r="B129" s="32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1"/>
      <c r="O129" s="30"/>
      <c r="P129" s="33"/>
      <c r="Q129" s="33"/>
      <c r="R129" s="33"/>
      <c r="S129" s="33"/>
      <c r="T129" s="33"/>
      <c r="U129" s="33"/>
      <c r="V129" s="33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1"/>
      <c r="O130" s="30"/>
      <c r="P130" s="33"/>
      <c r="Q130" s="33"/>
      <c r="R130" s="33"/>
      <c r="S130" s="33"/>
      <c r="T130" s="33"/>
      <c r="U130" s="33"/>
      <c r="V130" s="33"/>
      <c r="W130" s="30"/>
      <c r="X130" s="30"/>
      <c r="Y130" s="30"/>
      <c r="Z130" s="30"/>
      <c r="AA130" s="30"/>
      <c r="AB130" s="32"/>
      <c r="AC130" s="32"/>
      <c r="AD130" s="78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9"/>
    </row>
    <row r="132" spans="2:30" ht="12.75">
      <c r="B132" s="34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2.75">
      <c r="B133" s="34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2.75">
      <c r="B134" s="34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9"/>
    </row>
    <row r="135" spans="2:30" ht="12.75">
      <c r="B135" s="32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78"/>
    </row>
    <row r="136" spans="2:30" ht="12.75">
      <c r="B136" s="32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2"/>
      <c r="AC136" s="32"/>
      <c r="AD136" s="78"/>
    </row>
    <row r="137" spans="2:30" ht="15">
      <c r="B137" s="35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2"/>
      <c r="AC137" s="32"/>
      <c r="AD137" s="78"/>
    </row>
    <row r="138" spans="2:30" ht="12.75">
      <c r="B138" s="36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2"/>
      <c r="AC138" s="32"/>
      <c r="AD138" s="79"/>
    </row>
    <row r="139" ht="12.75">
      <c r="AD139" s="33"/>
    </row>
    <row r="140" ht="12.75">
      <c r="AD140" s="79"/>
    </row>
    <row r="141" ht="12.75">
      <c r="AD141" s="33"/>
    </row>
    <row r="142" ht="12.75">
      <c r="AD142" s="33"/>
    </row>
    <row r="143" ht="12.75">
      <c r="AD143" s="80"/>
    </row>
    <row r="144" ht="12.75">
      <c r="AD144" s="80"/>
    </row>
    <row r="145" ht="12.75">
      <c r="AD145" s="33"/>
    </row>
    <row r="146" ht="12.75">
      <c r="AD146" s="33"/>
    </row>
    <row r="147" ht="12.75">
      <c r="AD147" s="33"/>
    </row>
    <row r="148" ht="12.75">
      <c r="AD148" s="33"/>
    </row>
    <row r="149" ht="12.75">
      <c r="AD149" s="33"/>
    </row>
    <row r="150" ht="15">
      <c r="AD150" s="81"/>
    </row>
    <row r="151" ht="12.75">
      <c r="AD151" s="82"/>
    </row>
    <row r="152" ht="15">
      <c r="AD152" s="81"/>
    </row>
    <row r="153" ht="12.75">
      <c r="AD153" s="33"/>
    </row>
    <row r="154" ht="12.75">
      <c r="AD154" s="33"/>
    </row>
    <row r="155" ht="12.75">
      <c r="AD155" s="33"/>
    </row>
    <row r="156" ht="15">
      <c r="AD156" s="81"/>
    </row>
    <row r="157" ht="12.75">
      <c r="AD157" s="82"/>
    </row>
    <row r="158" ht="12.75">
      <c r="AD158" s="33"/>
    </row>
    <row r="161" ht="18">
      <c r="AD161" s="4"/>
    </row>
  </sheetData>
  <sheetProtection/>
  <mergeCells count="12">
    <mergeCell ref="AB5:AB6"/>
    <mergeCell ref="AC5:AC6"/>
    <mergeCell ref="AD5:AD6"/>
    <mergeCell ref="AD1:AE1"/>
    <mergeCell ref="AF5:AF6"/>
    <mergeCell ref="AG5:AG6"/>
    <mergeCell ref="A9:AG9"/>
    <mergeCell ref="A121:AG121"/>
    <mergeCell ref="AF1:AG1"/>
    <mergeCell ref="A3:AG3"/>
    <mergeCell ref="A5:A6"/>
    <mergeCell ref="B5:B6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2019-05-24T06:45:41Z</cp:lastPrinted>
  <dcterms:created xsi:type="dcterms:W3CDTF">2014-01-17T10:52:16Z</dcterms:created>
  <dcterms:modified xsi:type="dcterms:W3CDTF">2019-06-04T11:20:36Z</dcterms:modified>
  <cp:category/>
  <cp:version/>
  <cp:contentType/>
  <cp:contentStatus/>
</cp:coreProperties>
</file>